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05" windowHeight="8175" activeTab="8"/>
  </bookViews>
  <sheets>
    <sheet name="Тр.3" sheetId="1" r:id="rId1"/>
    <sheet name="Тр4" sheetId="2" r:id="rId2"/>
    <sheet name="Тр.10" sheetId="3" r:id="rId3"/>
    <sheet name="Тр13" sheetId="4" r:id="rId4"/>
    <sheet name="Тр.15" sheetId="5" r:id="rId5"/>
    <sheet name="Тр.17,1" sheetId="6" r:id="rId6"/>
    <sheet name="Тр17,2" sheetId="7" r:id="rId7"/>
    <sheet name="Тр.18" sheetId="8" r:id="rId8"/>
    <sheet name="Тр.21" sheetId="9" r:id="rId9"/>
    <sheet name="Тр.23" sheetId="10" r:id="rId10"/>
    <sheet name="Тр.27" sheetId="11" r:id="rId11"/>
    <sheet name="Пл.100" sheetId="12" r:id="rId12"/>
    <sheet name="Пл.179а" sheetId="13" r:id="rId13"/>
    <sheet name="Пл.181" sheetId="14" r:id="rId14"/>
    <sheet name="Пл.181а" sheetId="15" r:id="rId15"/>
    <sheet name="Пл.183" sheetId="16" r:id="rId16"/>
    <sheet name="Пл.185" sheetId="17" r:id="rId17"/>
    <sheet name="Пл.187" sheetId="18" r:id="rId18"/>
    <sheet name="Пл.191" sheetId="19" r:id="rId19"/>
    <sheet name="60летВЛКСМ,16" sheetId="20" r:id="rId20"/>
  </sheets>
  <definedNames/>
  <calcPr fullCalcOnLoad="1"/>
</workbook>
</file>

<file path=xl/sharedStrings.xml><?xml version="1.0" encoding="utf-8"?>
<sst xmlns="http://schemas.openxmlformats.org/spreadsheetml/2006/main" count="1158" uniqueCount="290">
  <si>
    <t>№п.п.</t>
  </si>
  <si>
    <t>Виды работ</t>
  </si>
  <si>
    <t>Тариф (руб./м2)</t>
  </si>
  <si>
    <t>Уборка придомовой</t>
  </si>
  <si>
    <t>Приложение к договору</t>
  </si>
  <si>
    <t>установленная на общем собрании собственников помещений с учетом</t>
  </si>
  <si>
    <t>Аварийное обслуживание</t>
  </si>
  <si>
    <t>Подписи:</t>
  </si>
  <si>
    <t>Представители инициативной группы</t>
  </si>
  <si>
    <t>______________________________</t>
  </si>
  <si>
    <t>____________________</t>
  </si>
  <si>
    <t>Налоги 6%</t>
  </si>
  <si>
    <t>I</t>
  </si>
  <si>
    <t>II</t>
  </si>
  <si>
    <t>III</t>
  </si>
  <si>
    <t>IV</t>
  </si>
  <si>
    <t>V</t>
  </si>
  <si>
    <t>выкашивание травы 4 раза в год, уборка мусора с газоноа</t>
  </si>
  <si>
    <t>VI</t>
  </si>
  <si>
    <t>VII</t>
  </si>
  <si>
    <t>VIII</t>
  </si>
  <si>
    <t>Периодичность</t>
  </si>
  <si>
    <t>6 раз в неделю</t>
  </si>
  <si>
    <t>1 раз в месяц</t>
  </si>
  <si>
    <t>2 раза в год</t>
  </si>
  <si>
    <t>Мытье лестничных площадок и маршей</t>
  </si>
  <si>
    <t>ежемесячно</t>
  </si>
  <si>
    <t>Итого</t>
  </si>
  <si>
    <t>ПЕРЕЧЕНЬ РАБОТ ПО СОДЕРЖАНИЮ ЖИЛЫХ ДОМОВ до 5 этажей</t>
  </si>
  <si>
    <t xml:space="preserve">5.Работы по устранению мелких неисправностей конструктивных элементов при проведении сезонных технических осмотров </t>
  </si>
  <si>
    <t>6.Техническое обслуживание внутридомового газового оборудования</t>
  </si>
  <si>
    <t>1 раз в три года по договору с ООО "Хоста"</t>
  </si>
  <si>
    <t>1 раз в год</t>
  </si>
  <si>
    <t>Б.Работы по санитарному содержанию придомовой территории и  помещений общего домового имущества</t>
  </si>
  <si>
    <t>В. Работы, выполняемые при подготовке жилых зданий к эксплуатации в весенне-летний период</t>
  </si>
  <si>
    <t>1. Прочистка и укрепление водосточных труб, колен и воронок,.</t>
  </si>
  <si>
    <t>1 раз при подготовке МКД к ОЗП</t>
  </si>
  <si>
    <t>1. Расконсервирование и консервация системы отопления.</t>
  </si>
  <si>
    <t>2.Подготовка МКД к сезонной эксплуатации</t>
  </si>
  <si>
    <t>3. Промывка систем отопления</t>
  </si>
  <si>
    <t>5.Заготовка песка</t>
  </si>
  <si>
    <t>6.Подготовка уборочного инвентаря.</t>
  </si>
  <si>
    <t>4.Гидравлическое испытание системы ЦО</t>
  </si>
  <si>
    <t>территории входящей в общее домовое имущество</t>
  </si>
  <si>
    <t>Локализация  аварий на системах водоснабжения, теплоснабжения, канализации, энергоснабжения  (аварийно-диспетчерское обслуживание)</t>
  </si>
  <si>
    <t>Работы по текущему ремонту</t>
  </si>
  <si>
    <t xml:space="preserve">по графику </t>
  </si>
  <si>
    <t>В том числе:</t>
  </si>
  <si>
    <t>Общеэксплуатационные расходы 24%</t>
  </si>
  <si>
    <t>ПЕРЕЧЕНЬ РАБОТ ПО СОДЕРЖАНИЮ ЖИЛЫХ ДОМОВ свыше 5 этажей</t>
  </si>
  <si>
    <t>Подметание лестничных площадок и маршей</t>
  </si>
  <si>
    <t>Мытье кабин лифта</t>
  </si>
  <si>
    <t>Очистка мусоропроводов</t>
  </si>
  <si>
    <t>2.Уборка придомовой</t>
  </si>
  <si>
    <t>4.Обработка от комаров , насекомых (дезинсекция) 2 раза в год</t>
  </si>
  <si>
    <t>Налоги 6% ( от 13,4 руб)</t>
  </si>
  <si>
    <t>Общеэксплуатационные расходы 24% (от 13,4руб.)</t>
  </si>
  <si>
    <t>выкашивание травы 2 раза в год, уборка мусора с газоноа</t>
  </si>
  <si>
    <t>1 раз в неделю</t>
  </si>
  <si>
    <t>оплачиваемая площадь</t>
  </si>
  <si>
    <t>м2</t>
  </si>
  <si>
    <t xml:space="preserve">Тариф </t>
  </si>
  <si>
    <t>(руб./м2)</t>
  </si>
  <si>
    <t>Уборка лестничных клеток</t>
  </si>
  <si>
    <t>территории</t>
  </si>
  <si>
    <t xml:space="preserve">Стоимость </t>
  </si>
  <si>
    <t>Спец.одежда и инвентарь</t>
  </si>
  <si>
    <t>Транспортные расходы</t>
  </si>
  <si>
    <t>8.Техническое обслуживание внутридомового газового оборудования</t>
  </si>
  <si>
    <t xml:space="preserve"> (руб./м2)</t>
  </si>
  <si>
    <t>1. 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засоров, прочистка ревизий,прочистка канализационных лежаков, проверка исправности канализационных вытяжек),Технические обходы и осмотры.</t>
  </si>
  <si>
    <t>2. Устранение незначительных неисправностей в системах центрального отопления и горячего водоснабжения (регулировка трехходовых кранов, набивка сальников, мелкий ремонт теплоизоляции, устранение течи в трубопроводах, приборах и арматуре; разборка, осмотр и очистка  воздухосборников, вантозов, компенсаторов, регулирующих кранов, вентилей, задвижек; очистка от накипи запорной арматуры и др.).Технический  осмотр и обход.</t>
  </si>
  <si>
    <t>3. Устранение незначительных неисправностей электротехничеких устройств (смена перегоревших электролампочек в помещениях общественного пользования, смена и ремонт штепсельных розеток и выключателей, мелкий ремонт электропроводки и др.).Технический  осмотр и  обход.</t>
  </si>
  <si>
    <t xml:space="preserve">4.Проверка заземления оболочки и замеры сопротивления электрокабеля </t>
  </si>
  <si>
    <t>5. Проверка наличия тяги в дымовентиляционных каналах.</t>
  </si>
  <si>
    <t xml:space="preserve">6.Работы по устранению мелких неисправностей конструктивных элементов при проведении сезонных технических осмотров </t>
  </si>
  <si>
    <t xml:space="preserve">ежемесячно по договору </t>
  </si>
  <si>
    <t>Подготовка уборочного инвентаря,спецодежды.</t>
  </si>
  <si>
    <t>Налог   6%</t>
  </si>
  <si>
    <t xml:space="preserve">Общеэксплуатационные расходы 24% </t>
  </si>
  <si>
    <t>1 раз в 3 года</t>
  </si>
  <si>
    <t>1раз при подгот. к ОЗП</t>
  </si>
  <si>
    <t>по графику</t>
  </si>
  <si>
    <t>6. Проверка наличия тяги в дымовентиляционных каналах.</t>
  </si>
  <si>
    <t>___________________________________</t>
  </si>
  <si>
    <t xml:space="preserve">7.Работы по устранению мелких неисправностей конструктивных элементов при проведении сезонных технических осмотров </t>
  </si>
  <si>
    <t>7.Техническое обслуживание внутридомового газового оборудования</t>
  </si>
  <si>
    <t>Услуги банка</t>
  </si>
  <si>
    <t>5 раз в неделю</t>
  </si>
  <si>
    <t>по заявке совета МКД</t>
  </si>
  <si>
    <t>2 раза  в год</t>
  </si>
  <si>
    <t>1 раз в  год</t>
  </si>
  <si>
    <t>4. Транспортные расходы</t>
  </si>
  <si>
    <t>А. Работы, выполняемые при проведении технических осмотров и обходов отдельных элементов и помещений жилых домов(в т.ч.зарплата службы эксплуат.)</t>
  </si>
  <si>
    <t xml:space="preserve">Налоги 6% </t>
  </si>
  <si>
    <t>№</t>
  </si>
  <si>
    <t>п.п.</t>
  </si>
  <si>
    <t>1. Устранение незначительных неисправностей в системах водопровода и канализации до 1 метра, (смена прокладок в водопроводных кранах, уплотнение сгонов, устранение засоров, прочистка ревизий,прочистка канализационных лежаков, проверка исправности канализационных вытяжек),Технические обходы и осмотры.</t>
  </si>
  <si>
    <t>2. Устранение незначительных неисправностей в системах центрального отопления и горячего водоснабжения до 1 метра, (регулировка трехходовых кранов, набивка сальников, мелкий ремонт теплоизоляции, устранение течи в трубопроводах, приборах и арматуре; разборка, осмотр и очистка  воздухосборников, вантозов, компенсаторов, регулирующих кранов, вентилей, задвижек; очистка от накипи запорной арматуры и др.).Технический  осмотр и обход.</t>
  </si>
  <si>
    <t>3. Расконсервирование и консервация системы отопления.</t>
  </si>
  <si>
    <t>4.Подготовка МКД к сезонной эксплуатации</t>
  </si>
  <si>
    <t>1. Промывка систем отопления</t>
  </si>
  <si>
    <t>2.Гидравлическое испытание системы ЦО</t>
  </si>
  <si>
    <t>Б. Работы, выполняемые по обслуживанию и содержанию  жилого дома,согласно договора (электрика)</t>
  </si>
  <si>
    <t>1. Устранение незначительных неисправностей электротехничеких устройств (смена перегоревших электролампочек в помещениях общественного пользования, смена и ремонт штепсельных розеток и выключателей, мелкий ремонт электропроводки и др.).Технический  осмотр и  обход.</t>
  </si>
  <si>
    <t>2.Проверка профилактических испытаний электрооборудования в доме (договор)</t>
  </si>
  <si>
    <t>1.Работы по устранению мелких неисправностей конструктивных элементов при проведении сезонных технических осмотров (замена элементов декора)</t>
  </si>
  <si>
    <t>по заявке совета МКД ,при обнаружени- с принятием мер безопасности.</t>
  </si>
  <si>
    <t>2. Прочистка и укрепление водосточных труб, колен и воронок,.Осмотр кровли,устранение мелких неисправностей на кровле,герм.швов</t>
  </si>
  <si>
    <t>при подготовке к ОЗП,по мере выявления в течении 5 суток .</t>
  </si>
  <si>
    <t>3. Проверка наличия тяги в дымовентиляционных каналах(договор)</t>
  </si>
  <si>
    <t>Д. Договорные обязательства</t>
  </si>
  <si>
    <t>1.Обработка от грызунов  ,(дератизация)1 раз в месяц</t>
  </si>
  <si>
    <t>2.Обработка от комаров , насекомых (дезинсекция) 2 раза в год</t>
  </si>
  <si>
    <t>3.Аварийное обслуживание</t>
  </si>
  <si>
    <t>4.Техническое обслуживание теплоузлов</t>
  </si>
  <si>
    <t>4.Поверка приборов учета</t>
  </si>
  <si>
    <t>5.Транспортные расходы</t>
  </si>
  <si>
    <t>Подметание земельного участка, очистка урн от мусора ,уборка мусора с газона(детской площадки.</t>
  </si>
  <si>
    <t>Очистка ливневок.</t>
  </si>
  <si>
    <t>1 раз в квартал и по мере загрязнения .</t>
  </si>
  <si>
    <t>1 раз в месяц.</t>
  </si>
  <si>
    <t>заготовка песка (детская площадка и во время гололеда)</t>
  </si>
  <si>
    <t>Ремонт оборудования детских площадок</t>
  </si>
  <si>
    <t>4 раза в год по заявке</t>
  </si>
  <si>
    <t>Е.Работы по текущему ремонту</t>
  </si>
  <si>
    <t>Налог 6%</t>
  </si>
  <si>
    <t>по плану</t>
  </si>
  <si>
    <t>Перечень работ и услуг по содержанию и текущему ремонту объектов</t>
  </si>
  <si>
    <t>общего имущества,состав (перечень объектов) которого определен</t>
  </si>
  <si>
    <t>1 раз в 2  года</t>
  </si>
  <si>
    <t>1 раз в 2 года</t>
  </si>
  <si>
    <t>3 раза в неделю</t>
  </si>
  <si>
    <t>3 раз в неделю</t>
  </si>
  <si>
    <t>2. Промывка систем отопления</t>
  </si>
  <si>
    <t>3.Гидравлическое испытание системы ЦО</t>
  </si>
  <si>
    <t>5.Подготовка уборочного инвентаря.</t>
  </si>
  <si>
    <t>4.Заготовка песка (в зимний период)</t>
  </si>
  <si>
    <t>6.Транспортные расходы</t>
  </si>
  <si>
    <t xml:space="preserve">   Перечень и стоимость работ по содержанию и текущему ремонту объектов  общего имущества , состав (перечень объектов) которого определен </t>
  </si>
  <si>
    <t>1. 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засоров, прочистка ревизий,прочистка канализационных лежаков, проверка исправности канализационных вытяжек).Технические обходы и осмотры.</t>
  </si>
  <si>
    <t>Б.Работы по санитарному содержанию придомовой территории и  помещений общего пользования.</t>
  </si>
  <si>
    <t>1.Уборка помещений общего</t>
  </si>
  <si>
    <t>территории .</t>
  </si>
  <si>
    <t>1. 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засоров, прочистка ревизий,прочистка канализационных лежаков, проверка исправности канализационных вытяжек). Технические обходы и осмотры.</t>
  </si>
  <si>
    <t>2. Устранение незначительных неисправностей в системах центрального отопления и горячего водоснабжения (регулировка трехходовых кранов,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вантозов, компенсаторов, регулирующих кранов, вентилей, задвижек; очистка от накипи запорной арматуры и др.). Технические обходы и осмотры.</t>
  </si>
  <si>
    <t>3. Устранение незначительных неисправностей электротехничеких устройств (смена перегоревших электролампочек в помещениях общественного пользования, смена и ремонт штепсельных розеток и выключателей, мелкий ремонт электропроводки и др.). Технические обходы и осмотры.</t>
  </si>
  <si>
    <t>ПЕРЕЧЕНЬ РАБОТ ПО СОДЕРЖАНИЮ.</t>
  </si>
  <si>
    <t>3. Устранение незначительных неисправностей электротехничеких устройств (смена перегоревших электролампочек в помещениях общественного пользования, смена и ремонт штепсельных розеток и выключателей, мелкий ремонт электропроводки и др.).Технические обходы и осмотры.</t>
  </si>
  <si>
    <t>выкашивание травы , уборка травы с газонов</t>
  </si>
  <si>
    <t>3.Обработка от грызунов,(дератизация)</t>
  </si>
  <si>
    <t xml:space="preserve">4.Обработка от комаров , насекомых (дезинсекция) </t>
  </si>
  <si>
    <t>2. Устранение незначительных неисправностей в системах центрального отопления и горячего водоснабжения (регулировка трехходовых кранов,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вантозов, компенсаторов, регулирующих кранов, вентилей, задвижек; очистка от накипи запорной арматуры и др.).Технические обходы и осмотры.</t>
  </si>
  <si>
    <t>Подметание земельного участка, очистка урн от мусора .Уборка мусора с газонов.</t>
  </si>
  <si>
    <t>7.Транспортные расходы</t>
  </si>
  <si>
    <t xml:space="preserve">ПЕРЕЧЕНЬ РАБОТ ПО СОДЕРЖАНИЮ </t>
  </si>
  <si>
    <t>специнвентарь</t>
  </si>
  <si>
    <t>Б.Работы по санитарному содержанию придомовой территории и  помещений общего пользования</t>
  </si>
  <si>
    <t>А. Работы, выполняемые при проведении технических осмотров и обходов отдельных элементов и помещений жилых домов(в т.ч.зарплата службы экспл.)</t>
  </si>
  <si>
    <t>1. 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засоров, прочистка ревизий,прочистка канализационных лежаков, проверка исправности канализационных вытяжек).Технические осмотры и обходы.</t>
  </si>
  <si>
    <t>Работы выполняются в соответствии с принятым решением собственников помещений на общем собрании.</t>
  </si>
  <si>
    <t>при наличии средств</t>
  </si>
  <si>
    <t>Работы выполняются в соответствии с принятым решением собственников помещений на общем собрании</t>
  </si>
  <si>
    <t xml:space="preserve">территории </t>
  </si>
  <si>
    <t>4.Заготовка песка</t>
  </si>
  <si>
    <t>Обработка от грызунов,(дератизация)</t>
  </si>
  <si>
    <t xml:space="preserve">Обработка от комаров , насекомых (дезинсекция) </t>
  </si>
  <si>
    <t>1. Прочистка и укрепление водосточных труб, колен и воронок.</t>
  </si>
  <si>
    <t>Обработка от грызунов,(дератизация).</t>
  </si>
  <si>
    <t>Обработка от комаров , насекомых (дезинсекция) .</t>
  </si>
  <si>
    <t>5.Поверка приборов учета</t>
  </si>
  <si>
    <t>А. Работы, выполняемые при проведении технических осмотров и обходов отдельных элементов и помещений жилых домов(в т.ч.зарплата  работников службы эксплуат.)</t>
  </si>
  <si>
    <t xml:space="preserve"> ежемесячно  </t>
  </si>
  <si>
    <t>Подметание земельного участка, очистка урн от мусора ,уборка мусора с газона.Очистка ливневок.</t>
  </si>
  <si>
    <t>5.Заготовка песка (зимний период)</t>
  </si>
  <si>
    <t>Работы выполняются в соответствии с принятым  решением собственников помещений на общем собрании.</t>
  </si>
  <si>
    <t>А. Работы, выполняемые при проведении технических осмотров и обходов отдельных элементов и помещений жилых домов(в т.ч.зарплпта службы эксплуатации)</t>
  </si>
  <si>
    <t xml:space="preserve">   Стоимость услуг и работ по содержанию , ремонту объектов общего </t>
  </si>
  <si>
    <t>имущества,состав (перечень объектов) которого  определен</t>
  </si>
  <si>
    <t xml:space="preserve"> собственниками помещений по ул. Труда , 4</t>
  </si>
  <si>
    <t>Адрес:          ул. Труда                   № 4</t>
  </si>
  <si>
    <t>Цена 1м2 комплекса услуг и работ по содержанию , ремонту общего имущества</t>
  </si>
  <si>
    <t>собственников в многоквартирном доме 6,41 руб.Сумма начисления в месяц 18492,91р.</t>
  </si>
  <si>
    <t xml:space="preserve">Стоимость услуг за месяц </t>
  </si>
  <si>
    <t>(руб)</t>
  </si>
  <si>
    <t>Обслуживание внутридомового</t>
  </si>
  <si>
    <t>инженерного оборудования</t>
  </si>
  <si>
    <t>Обработка от грызунов,</t>
  </si>
  <si>
    <t>комаров , насекомых</t>
  </si>
  <si>
    <t>Транспорт</t>
  </si>
  <si>
    <t xml:space="preserve">Материалы на содержание и </t>
  </si>
  <si>
    <t>текущий ремонт</t>
  </si>
  <si>
    <t>обслуживание внутридомового</t>
  </si>
  <si>
    <t>газового оборудования мест</t>
  </si>
  <si>
    <t>общего пользования (проводится</t>
  </si>
  <si>
    <t>1 раз в три года тариф из расчета</t>
  </si>
  <si>
    <t xml:space="preserve">общей суммы поделенной на </t>
  </si>
  <si>
    <t>36 месяцев)</t>
  </si>
  <si>
    <t>Общеэксплуатационные</t>
  </si>
  <si>
    <t>расходы 24% от затрат</t>
  </si>
  <si>
    <t xml:space="preserve">Налоги </t>
  </si>
  <si>
    <t>Генеральный директор</t>
  </si>
  <si>
    <t>ООО "ДУ-8"</t>
  </si>
  <si>
    <t xml:space="preserve">                  Д.Г.Галиулин</t>
  </si>
  <si>
    <t xml:space="preserve"> собственниками помещений по ул. Труда ,10</t>
  </si>
  <si>
    <t>Адрес:          ул. Труда                   № 10</t>
  </si>
  <si>
    <t>п.4.4.,4.5</t>
  </si>
  <si>
    <t xml:space="preserve"> собственниками помещений по ул. Труда ,13</t>
  </si>
  <si>
    <t>Адрес:          ул. Труда                   № 13</t>
  </si>
  <si>
    <t>Налоги  6%</t>
  </si>
  <si>
    <t xml:space="preserve"> собственниками помещений по ул.Труда,15</t>
  </si>
  <si>
    <t>Адрес:          ул. Труда                    № 15</t>
  </si>
  <si>
    <t xml:space="preserve">газового оборудования мест </t>
  </si>
  <si>
    <t>общего пользования (проводится 1</t>
  </si>
  <si>
    <t>раз в три года тариф из расчета</t>
  </si>
  <si>
    <t>общей суммы поделенной на</t>
  </si>
  <si>
    <t xml:space="preserve">   Стоимость услуг и работ по содержанию , ремонту общего имущества</t>
  </si>
  <si>
    <t>собственников в многоквартирном доме , указанных в приложении №3 ,</t>
  </si>
  <si>
    <t xml:space="preserve"> собственниками помещений по ул. Труда ,17/2</t>
  </si>
  <si>
    <t>приложений  Домоуправлением (протокол №____ от ______________</t>
  </si>
  <si>
    <t>Адрес:          ул. Труда                    № 17/2</t>
  </si>
  <si>
    <t>обслуживаемая площадь</t>
  </si>
  <si>
    <t>собственников в многоквартирном доме 7,04 руб.Сумма начисления в месяц  17626,68 р.</t>
  </si>
  <si>
    <t>собственников в многоквартирном доме 7,04 руб.Сумма начисления в месяц  17540,69 р.</t>
  </si>
  <si>
    <t xml:space="preserve"> услуг за месяц </t>
  </si>
  <si>
    <t>Уборка мусоропроводов</t>
  </si>
  <si>
    <t>Расходыпо договарам</t>
  </si>
  <si>
    <t>собственниками помещений  по ул.Труда ,3</t>
  </si>
  <si>
    <t>Подметание земельного участка, очистка урн от мусора . Уборка мусора с газона.</t>
  </si>
  <si>
    <t>2.Заготовка песка</t>
  </si>
  <si>
    <t>3.Подготовка уборочного инвентаря.</t>
  </si>
  <si>
    <t>Понедельник-пятница с 17 час.до 8 час.,суббота- воскресенье  круглосуточно</t>
  </si>
  <si>
    <t>собственников в многоквартирном доме 6,41 руб.Сумма начисления в месяц 18534,45р.</t>
  </si>
  <si>
    <t>собственников в многоквартирном доме 6,41 руб.Сумма начисления в месяц  4061,31р.</t>
  </si>
  <si>
    <t>собственников в многоквартирном доме 8,41 руб.Сумма начисления в месяц 37538,04р.</t>
  </si>
  <si>
    <t>собственниками помещений  по ул.Труда , 17/1</t>
  </si>
  <si>
    <t xml:space="preserve"> пользования</t>
  </si>
  <si>
    <t>Подметание земельного участка, очистка урн от мусора . Уборка мусора с газонов.</t>
  </si>
  <si>
    <t>Услуги  сторонних организаций(банк,почта)</t>
  </si>
  <si>
    <t>2. Поверка приборов учета.</t>
  </si>
  <si>
    <t>ежемесячно,при обнаружении- устранение в течении 3-х часов.</t>
  </si>
  <si>
    <t>собственниками помещений  по ул.Труда , 18</t>
  </si>
  <si>
    <t>1  раз в год</t>
  </si>
  <si>
    <t>6.Эксплуат.износ техники</t>
  </si>
  <si>
    <t>Г.Работы по санитарному содержанию придомовой территории и  помещений общего пользования</t>
  </si>
  <si>
    <t>в том числе:</t>
  </si>
  <si>
    <t xml:space="preserve"> собственниками помещений по ул. Труда ,21</t>
  </si>
  <si>
    <t>Адрес:          ул. Труда                   № 21</t>
  </si>
  <si>
    <t>собственников в многоквартирном доме 8,41 руб.Сумма начисления в месяц 25413,25р.</t>
  </si>
  <si>
    <t>Адрес:          ул. Труда                   № 23</t>
  </si>
  <si>
    <t>Адрес:          ул. Труда                   № 27</t>
  </si>
  <si>
    <t>Уборка лестничных</t>
  </si>
  <si>
    <t>клеток</t>
  </si>
  <si>
    <t>Уборка мусора</t>
  </si>
  <si>
    <t xml:space="preserve"> собственниками помещений по ул. Труда ,23</t>
  </si>
  <si>
    <t>собственников в многоквартирном доме 10,04 руб.Сумма начисления в месяц 45097,49р.</t>
  </si>
  <si>
    <t>собственников в многоквартирном доме 7,04 руб.Сумма начисления в месяц 35469,91р.</t>
  </si>
  <si>
    <t xml:space="preserve"> собственниками помещений по ул. Труда ,27</t>
  </si>
  <si>
    <t>Подметание земельного участка, очистка урн от мусора. Уборка мусора с газонов. Очистка ливневки(1 раз в квартал)</t>
  </si>
  <si>
    <t xml:space="preserve">            собственниками помещений по ул.Пластунская,191</t>
  </si>
  <si>
    <t>Адрес:          ул. Пластунская                    № 187</t>
  </si>
  <si>
    <t>Адрес:          ул. Пластунская                    № 185</t>
  </si>
  <si>
    <t>Адрес:          ул. Пластунская                    № 183</t>
  </si>
  <si>
    <t>Адрес:          ул. Пластунская                   № 181А</t>
  </si>
  <si>
    <t>собственников в многоквартирном доме 6,41 руб.Сумма начисления в месяц 27227,76р.</t>
  </si>
  <si>
    <t xml:space="preserve"> собственниками помещений по ул. Пластунская,187</t>
  </si>
  <si>
    <t xml:space="preserve"> собственниками помещений по ул. Пластунская,185</t>
  </si>
  <si>
    <t>собственников в многоквартирном доме 6,41 руб.Сумма начисления в месяц 28217,59р.</t>
  </si>
  <si>
    <t>собственников в многоквартирном доме 6,41 руб.Сумма начисления в месяц 28283,04р.</t>
  </si>
  <si>
    <t xml:space="preserve"> собственниками помещений по ул. Пластунская,183</t>
  </si>
  <si>
    <t>собственников в многоквартирном доме 10,04 руб.Сумма начисления в месяц 25792,76р.</t>
  </si>
  <si>
    <t xml:space="preserve"> собственниками помещений по ул. Пластунская,181а</t>
  </si>
  <si>
    <t xml:space="preserve"> собственниками помещений по ул. Пластунская,181</t>
  </si>
  <si>
    <t>Налоги 6% ( от 11,98 руб)</t>
  </si>
  <si>
    <t>Общеэксплуатационные расходы 24% (от 11,98руб.)</t>
  </si>
  <si>
    <t>2. Подготовка к сезонной эксплуатации</t>
  </si>
  <si>
    <t xml:space="preserve">Услуги сторонних организаций(банк,почта) </t>
  </si>
  <si>
    <t xml:space="preserve"> собственниками помещений по ул. Пластунская,179а</t>
  </si>
  <si>
    <t>5.Техническое обслуживание теплоузла</t>
  </si>
  <si>
    <t>уборка подвального помещения</t>
  </si>
  <si>
    <t>2.Косм.ремонт сущ.детских и спортивных площадок</t>
  </si>
  <si>
    <t>Покупка уборочного инвентаря.</t>
  </si>
  <si>
    <t>Выкашивание травы , уборка травы с газонов</t>
  </si>
  <si>
    <t>6.Подготовка спецоборудования</t>
  </si>
  <si>
    <t>Ежедневно с 17-00ч до 8-00ч ,суббота,воскресенье- круглосуточно</t>
  </si>
  <si>
    <t xml:space="preserve">            собственниками помещений по ул.60 лет ВЛКСМ ,16</t>
  </si>
  <si>
    <t>собственниками помещений  по ул.Пластунская ,100</t>
  </si>
  <si>
    <t>выкашивание травы 4 раза в год, уборка мусора с газона</t>
  </si>
  <si>
    <t xml:space="preserve">2.Косм.ремонт существующего оборудования детской площадки </t>
  </si>
  <si>
    <t>в том числе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</si>
</sst>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"/>
    <numFmt numFmtId="167" formatCode="#,##0.0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000"/>
    <numFmt numFmtId="174" formatCode="0.000"/>
    <numFmt numFmtId="175" formatCode="0.000000"/>
    <numFmt numFmtId="176" formatCode="0.0%"/>
    <numFmt numFmtId="177" formatCode="0.0000000"/>
    <numFmt numFmtId="178" formatCode="0.00000000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5" fillId="0" borderId="10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2" fontId="5" fillId="0" borderId="13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/>
    </xf>
    <xf numFmtId="2" fontId="1" fillId="0" borderId="16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2" fontId="1" fillId="0" borderId="13" xfId="0" applyNumberFormat="1" applyFont="1" applyFill="1" applyBorder="1" applyAlignment="1">
      <alignment horizontal="left"/>
    </xf>
    <xf numFmtId="0" fontId="0" fillId="0" borderId="10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left"/>
    </xf>
    <xf numFmtId="0" fontId="0" fillId="0" borderId="16" xfId="0" applyFill="1" applyBorder="1" applyAlignment="1">
      <alignment wrapText="1"/>
    </xf>
    <xf numFmtId="165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6" xfId="0" applyFont="1" applyFill="1" applyBorder="1" applyAlignment="1">
      <alignment wrapText="1"/>
    </xf>
    <xf numFmtId="165" fontId="1" fillId="0" borderId="12" xfId="0" applyNumberFormat="1" applyFont="1" applyFill="1" applyBorder="1" applyAlignment="1">
      <alignment horizontal="left" wrapText="1"/>
    </xf>
    <xf numFmtId="165" fontId="0" fillId="0" borderId="1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13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166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4" fontId="0" fillId="0" borderId="13" xfId="0" applyNumberFormat="1" applyBorder="1" applyAlignment="1">
      <alignment/>
    </xf>
    <xf numFmtId="165" fontId="3" fillId="0" borderId="12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5" fillId="0" borderId="13" xfId="0" applyFont="1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3" xfId="0" applyFont="1" applyBorder="1" applyAlignment="1">
      <alignment/>
    </xf>
    <xf numFmtId="0" fontId="46" fillId="0" borderId="16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5" fillId="0" borderId="16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6" xfId="0" applyFont="1" applyBorder="1" applyAlignment="1">
      <alignment/>
    </xf>
    <xf numFmtId="0" fontId="8" fillId="0" borderId="13" xfId="0" applyFont="1" applyFill="1" applyBorder="1" applyAlignment="1">
      <alignment wrapText="1"/>
    </xf>
    <xf numFmtId="4" fontId="7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5">
      <selection activeCell="B12" sqref="B12:B15"/>
    </sheetView>
  </sheetViews>
  <sheetFormatPr defaultColWidth="9.00390625" defaultRowHeight="12.75"/>
  <cols>
    <col min="2" max="2" width="39.125" style="0" customWidth="1"/>
    <col min="3" max="3" width="11.875" style="0" customWidth="1"/>
    <col min="4" max="4" width="20.75390625" style="0" customWidth="1"/>
    <col min="5" max="5" width="11.875" style="0" customWidth="1"/>
  </cols>
  <sheetData>
    <row r="1" ht="12.75">
      <c r="D1" s="1" t="s">
        <v>4</v>
      </c>
    </row>
    <row r="2" spans="1:4" ht="12.75" customHeight="1">
      <c r="A2" s="144" t="s">
        <v>139</v>
      </c>
      <c r="B2" s="144"/>
      <c r="C2" s="144"/>
      <c r="D2" s="144"/>
    </row>
    <row r="3" spans="1:4" ht="12.75">
      <c r="A3" s="144"/>
      <c r="B3" s="144"/>
      <c r="C3" s="144"/>
      <c r="D3" s="144"/>
    </row>
    <row r="4" spans="2:4" ht="12.75">
      <c r="B4" s="2" t="s">
        <v>227</v>
      </c>
      <c r="C4" s="2"/>
      <c r="D4" s="2"/>
    </row>
    <row r="5" spans="2:4" ht="12.75">
      <c r="B5" s="2"/>
      <c r="C5" s="2"/>
      <c r="D5" s="2"/>
    </row>
    <row r="6" ht="12.75">
      <c r="A6" s="1"/>
    </row>
    <row r="7" spans="2:4" ht="12.75">
      <c r="B7" s="2"/>
      <c r="C7" s="2"/>
      <c r="D7" s="2"/>
    </row>
    <row r="8" spans="1:4" ht="12.75">
      <c r="A8" s="4"/>
      <c r="B8" s="4"/>
      <c r="C8" s="4"/>
      <c r="D8" s="4"/>
    </row>
    <row r="9" spans="1:4" ht="12.75">
      <c r="A9" s="5"/>
      <c r="B9" s="5"/>
      <c r="C9" s="14" t="s">
        <v>61</v>
      </c>
      <c r="D9" s="5" t="s">
        <v>21</v>
      </c>
    </row>
    <row r="10" spans="1:4" ht="12.75">
      <c r="A10" s="6" t="s">
        <v>0</v>
      </c>
      <c r="B10" s="7" t="s">
        <v>1</v>
      </c>
      <c r="C10" s="6" t="s">
        <v>62</v>
      </c>
      <c r="D10" s="7"/>
    </row>
    <row r="11" spans="1:4" ht="25.5">
      <c r="A11" s="16" t="s">
        <v>12</v>
      </c>
      <c r="B11" s="37" t="s">
        <v>49</v>
      </c>
      <c r="C11" s="27"/>
      <c r="D11" s="23"/>
    </row>
    <row r="12" spans="1:4" ht="63.75">
      <c r="A12" s="67"/>
      <c r="B12" s="65" t="s">
        <v>93</v>
      </c>
      <c r="C12" s="13">
        <f>C13+C14+C15+C16+C17+C18</f>
        <v>3.8779999999999992</v>
      </c>
      <c r="D12" s="39"/>
    </row>
    <row r="13" spans="1:4" ht="78.75">
      <c r="A13" s="16"/>
      <c r="B13" s="66" t="s">
        <v>140</v>
      </c>
      <c r="C13" s="22">
        <v>1.155</v>
      </c>
      <c r="D13" s="24" t="s">
        <v>26</v>
      </c>
    </row>
    <row r="14" spans="1:4" ht="112.5">
      <c r="A14" s="16"/>
      <c r="B14" s="66" t="s">
        <v>152</v>
      </c>
      <c r="C14" s="22">
        <v>1.057</v>
      </c>
      <c r="D14" s="24" t="s">
        <v>26</v>
      </c>
    </row>
    <row r="15" spans="1:4" ht="78.75">
      <c r="A15" s="33"/>
      <c r="B15" s="66" t="s">
        <v>148</v>
      </c>
      <c r="C15" s="22">
        <v>0.42</v>
      </c>
      <c r="D15" s="24" t="s">
        <v>26</v>
      </c>
    </row>
    <row r="16" spans="1:4" ht="12.75">
      <c r="A16" s="33"/>
      <c r="B16" s="66" t="s">
        <v>92</v>
      </c>
      <c r="C16" s="22">
        <v>0.175</v>
      </c>
      <c r="D16" s="25" t="s">
        <v>26</v>
      </c>
    </row>
    <row r="17" spans="1:4" ht="33.75">
      <c r="A17" s="16"/>
      <c r="B17" s="59" t="s">
        <v>29</v>
      </c>
      <c r="C17" s="22">
        <v>1.05</v>
      </c>
      <c r="D17" s="25" t="s">
        <v>24</v>
      </c>
    </row>
    <row r="18" spans="1:4" ht="22.5">
      <c r="A18" s="17"/>
      <c r="B18" s="10" t="s">
        <v>30</v>
      </c>
      <c r="C18" s="22">
        <v>0.021</v>
      </c>
      <c r="D18" s="80" t="s">
        <v>31</v>
      </c>
    </row>
    <row r="19" spans="1:4" ht="38.25">
      <c r="A19" s="13" t="s">
        <v>13</v>
      </c>
      <c r="B19" s="20" t="s">
        <v>33</v>
      </c>
      <c r="C19" s="19"/>
      <c r="D19" s="19"/>
    </row>
    <row r="20" spans="1:4" ht="12.75">
      <c r="A20" s="14"/>
      <c r="B20" s="4" t="s">
        <v>53</v>
      </c>
      <c r="C20" s="19"/>
      <c r="D20" s="4"/>
    </row>
    <row r="21" spans="1:4" ht="12.75">
      <c r="A21" s="16"/>
      <c r="B21" s="49" t="s">
        <v>163</v>
      </c>
      <c r="C21" s="7">
        <f>C22+C23+C24</f>
        <v>3.192</v>
      </c>
      <c r="D21" s="42"/>
    </row>
    <row r="22" spans="1:4" ht="22.5">
      <c r="A22" s="67"/>
      <c r="B22" s="66" t="s">
        <v>228</v>
      </c>
      <c r="C22" s="22">
        <v>3.003</v>
      </c>
      <c r="D22" s="24" t="s">
        <v>88</v>
      </c>
    </row>
    <row r="23" spans="1:4" ht="12.75">
      <c r="A23" s="16"/>
      <c r="B23" s="69" t="s">
        <v>156</v>
      </c>
      <c r="C23" s="31">
        <v>0.084</v>
      </c>
      <c r="D23" s="43" t="s">
        <v>26</v>
      </c>
    </row>
    <row r="24" spans="1:4" ht="22.5">
      <c r="A24" s="17"/>
      <c r="B24" s="69" t="s">
        <v>57</v>
      </c>
      <c r="C24" s="31">
        <v>0.105</v>
      </c>
      <c r="D24" s="43" t="s">
        <v>24</v>
      </c>
    </row>
    <row r="25" spans="1:4" ht="51">
      <c r="A25" s="81" t="s">
        <v>14</v>
      </c>
      <c r="B25" s="30" t="s">
        <v>34</v>
      </c>
      <c r="C25" s="9"/>
      <c r="D25" s="9"/>
    </row>
    <row r="26" spans="1:4" ht="25.5">
      <c r="A26" s="13"/>
      <c r="B26" s="36" t="s">
        <v>37</v>
      </c>
      <c r="C26" s="7">
        <v>0.07</v>
      </c>
      <c r="D26" s="11" t="s">
        <v>36</v>
      </c>
    </row>
    <row r="27" spans="1:4" ht="25.5">
      <c r="A27" s="16"/>
      <c r="B27" s="30" t="s">
        <v>38</v>
      </c>
      <c r="C27" s="13">
        <v>0.28</v>
      </c>
      <c r="D27" s="43" t="s">
        <v>127</v>
      </c>
    </row>
    <row r="28" spans="1:4" ht="22.5">
      <c r="A28" s="71"/>
      <c r="B28" s="66" t="s">
        <v>35</v>
      </c>
      <c r="C28" s="9"/>
      <c r="D28" s="9" t="s">
        <v>24</v>
      </c>
    </row>
    <row r="29" spans="1:4" ht="12.75">
      <c r="A29" s="12"/>
      <c r="B29" s="70" t="s">
        <v>229</v>
      </c>
      <c r="C29" s="9"/>
      <c r="D29" s="9" t="s">
        <v>32</v>
      </c>
    </row>
    <row r="30" spans="1:4" ht="12.75">
      <c r="A30" s="72"/>
      <c r="B30" s="70" t="s">
        <v>230</v>
      </c>
      <c r="C30" s="9"/>
      <c r="D30" s="9" t="s">
        <v>24</v>
      </c>
    </row>
    <row r="31" spans="1:4" ht="12.75">
      <c r="A31" s="17" t="s">
        <v>15</v>
      </c>
      <c r="B31" s="29" t="s">
        <v>6</v>
      </c>
      <c r="C31" s="55">
        <v>0.28</v>
      </c>
      <c r="D31" s="46"/>
    </row>
    <row r="32" spans="1:4" ht="48">
      <c r="A32" s="17"/>
      <c r="B32" s="60" t="s">
        <v>44</v>
      </c>
      <c r="C32" s="51"/>
      <c r="D32" s="139" t="s">
        <v>231</v>
      </c>
    </row>
    <row r="33" spans="1:4" ht="12.75">
      <c r="A33" s="17" t="s">
        <v>16</v>
      </c>
      <c r="B33" s="50" t="s">
        <v>45</v>
      </c>
      <c r="C33" s="54">
        <v>2.1</v>
      </c>
      <c r="D33" s="52" t="s">
        <v>46</v>
      </c>
    </row>
    <row r="34" spans="1:4" ht="33.75">
      <c r="A34" s="17"/>
      <c r="B34" s="60" t="s">
        <v>162</v>
      </c>
      <c r="C34" s="61"/>
      <c r="D34" s="52"/>
    </row>
    <row r="35" spans="1:4" ht="12.75">
      <c r="A35" s="17" t="s">
        <v>18</v>
      </c>
      <c r="B35" s="50" t="s">
        <v>55</v>
      </c>
      <c r="C35" s="54">
        <v>0.84</v>
      </c>
      <c r="D35" s="52" t="s">
        <v>26</v>
      </c>
    </row>
    <row r="36" spans="1:4" ht="25.5">
      <c r="A36" s="17" t="s">
        <v>19</v>
      </c>
      <c r="B36" s="96" t="s">
        <v>56</v>
      </c>
      <c r="C36" s="54">
        <v>3.36</v>
      </c>
      <c r="D36" s="52" t="s">
        <v>26</v>
      </c>
    </row>
    <row r="37" spans="1:4" ht="15.75">
      <c r="A37" s="17"/>
      <c r="B37" s="56" t="s">
        <v>27</v>
      </c>
      <c r="C37" s="79">
        <f>C12+C21+C26+C27+C31+C33+C35+C36</f>
        <v>14</v>
      </c>
      <c r="D37" s="52"/>
    </row>
    <row r="39" ht="12.75">
      <c r="B39" s="3" t="s">
        <v>7</v>
      </c>
    </row>
    <row r="40" ht="12.75">
      <c r="B40" t="s">
        <v>8</v>
      </c>
    </row>
    <row r="42" spans="2:4" ht="12.75">
      <c r="B42" t="s">
        <v>9</v>
      </c>
      <c r="D42" t="s">
        <v>10</v>
      </c>
    </row>
  </sheetData>
  <sheetProtection/>
  <mergeCells count="1">
    <mergeCell ref="A2:D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5">
      <selection activeCell="G12" sqref="G12"/>
    </sheetView>
  </sheetViews>
  <sheetFormatPr defaultColWidth="9.125" defaultRowHeight="12.75"/>
  <cols>
    <col min="2" max="2" width="29.125" style="0" customWidth="1"/>
    <col min="3" max="3" width="15.25390625" style="0" customWidth="1"/>
    <col min="4" max="4" width="26.2539062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177</v>
      </c>
      <c r="C5" s="2"/>
      <c r="D5" s="2"/>
    </row>
    <row r="6" spans="2:4" ht="12.75">
      <c r="B6" s="2" t="s">
        <v>178</v>
      </c>
      <c r="C6" s="2"/>
      <c r="D6" s="2"/>
    </row>
    <row r="7" spans="2:4" ht="12.75">
      <c r="B7" s="2" t="s">
        <v>254</v>
      </c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74" t="s">
        <v>249</v>
      </c>
      <c r="C10" s="74"/>
      <c r="D10" s="74"/>
    </row>
    <row r="11" spans="2:4" ht="12.75">
      <c r="B11" s="74" t="s">
        <v>59</v>
      </c>
      <c r="C11" s="74">
        <v>5038.34</v>
      </c>
      <c r="D11" s="74" t="s">
        <v>60</v>
      </c>
    </row>
    <row r="12" spans="2:4" ht="12.75">
      <c r="B12" s="1" t="s">
        <v>221</v>
      </c>
      <c r="C12" s="1">
        <v>7687.9</v>
      </c>
      <c r="D12" s="1" t="s">
        <v>60</v>
      </c>
    </row>
    <row r="13" spans="2:4" ht="12.75">
      <c r="B13" s="1"/>
      <c r="C13" s="1"/>
      <c r="D13" s="1"/>
    </row>
    <row r="14" spans="1:4" ht="12.75">
      <c r="A14" s="74" t="s">
        <v>181</v>
      </c>
      <c r="B14" s="74"/>
      <c r="C14" s="74"/>
      <c r="D14" s="74"/>
    </row>
    <row r="15" spans="1:4" ht="12.75">
      <c r="A15" s="74" t="s">
        <v>256</v>
      </c>
      <c r="B15" s="74"/>
      <c r="C15" s="74"/>
      <c r="D15" s="74"/>
    </row>
    <row r="16" spans="2:4" ht="12.75">
      <c r="B16" s="1"/>
      <c r="C16" s="1"/>
      <c r="D16" s="1"/>
    </row>
    <row r="17" spans="1:4" ht="12.75">
      <c r="A17" s="4"/>
      <c r="B17" s="4"/>
      <c r="C17" s="4"/>
      <c r="D17" s="4"/>
    </row>
    <row r="18" spans="1:4" ht="12.75">
      <c r="A18" s="5"/>
      <c r="B18" s="5"/>
      <c r="C18" s="5"/>
      <c r="D18" s="5" t="s">
        <v>183</v>
      </c>
    </row>
    <row r="19" spans="1:4" ht="12.75">
      <c r="A19" s="6" t="s">
        <v>0</v>
      </c>
      <c r="B19" s="7" t="s">
        <v>1</v>
      </c>
      <c r="C19" s="6" t="s">
        <v>2</v>
      </c>
      <c r="D19" s="7" t="s">
        <v>184</v>
      </c>
    </row>
    <row r="20" spans="1:4" ht="12.75">
      <c r="A20" s="4"/>
      <c r="B20" s="121" t="s">
        <v>3</v>
      </c>
      <c r="C20" s="4"/>
      <c r="D20" s="4"/>
    </row>
    <row r="21" spans="1:4" ht="12.75">
      <c r="A21" s="122">
        <v>1</v>
      </c>
      <c r="B21" s="84" t="s">
        <v>64</v>
      </c>
      <c r="C21" s="85">
        <f>7.04*D21/D37</f>
        <v>0.5578683227558231</v>
      </c>
      <c r="D21" s="85">
        <v>2810.73</v>
      </c>
    </row>
    <row r="22" spans="1:4" ht="12.75">
      <c r="A22" s="138">
        <v>2</v>
      </c>
      <c r="B22" s="90" t="s">
        <v>63</v>
      </c>
      <c r="C22" s="89">
        <f>7.04*D22/D37</f>
        <v>1.1432338001421485</v>
      </c>
      <c r="D22" s="85">
        <v>5760</v>
      </c>
    </row>
    <row r="23" spans="1:4" ht="12.75">
      <c r="A23" s="138">
        <v>3</v>
      </c>
      <c r="B23" s="90" t="s">
        <v>225</v>
      </c>
      <c r="C23" s="89">
        <f>7.04*D23/D37</f>
        <v>1.1399926529275095</v>
      </c>
      <c r="D23" s="85">
        <v>5743.67</v>
      </c>
    </row>
    <row r="24" spans="1:4" ht="12.75">
      <c r="A24" s="123"/>
      <c r="B24" s="124" t="s">
        <v>185</v>
      </c>
      <c r="C24" s="125"/>
      <c r="D24" s="124"/>
    </row>
    <row r="25" spans="1:4" ht="12.75">
      <c r="A25" s="123">
        <v>4</v>
      </c>
      <c r="B25" s="124" t="s">
        <v>186</v>
      </c>
      <c r="C25" s="125">
        <f>7.04*D25/D37</f>
        <v>1.512678932650238</v>
      </c>
      <c r="D25" s="125">
        <v>7621.39</v>
      </c>
    </row>
    <row r="26" spans="1:4" ht="12.75">
      <c r="A26" s="126">
        <v>5</v>
      </c>
      <c r="B26" s="127" t="s">
        <v>187</v>
      </c>
      <c r="C26" s="128"/>
      <c r="D26" s="121"/>
    </row>
    <row r="27" spans="1:4" ht="12.75">
      <c r="A27" s="122"/>
      <c r="B27" s="129" t="s">
        <v>188</v>
      </c>
      <c r="C27" s="85">
        <f>7.04*D27/D37</f>
        <v>0.098983008414738</v>
      </c>
      <c r="D27" s="84">
        <v>498.71</v>
      </c>
    </row>
    <row r="28" spans="1:4" ht="12.75">
      <c r="A28" s="130">
        <v>6</v>
      </c>
      <c r="B28" s="131" t="s">
        <v>66</v>
      </c>
      <c r="C28" s="89">
        <f>7.04*D28/D37</f>
        <v>0.1286951785330157</v>
      </c>
      <c r="D28" s="90">
        <v>648.41</v>
      </c>
    </row>
    <row r="29" spans="1:4" ht="12.75">
      <c r="A29" s="130">
        <v>7</v>
      </c>
      <c r="B29" s="131" t="s">
        <v>67</v>
      </c>
      <c r="C29" s="89"/>
      <c r="D29" s="90"/>
    </row>
    <row r="30" spans="1:4" ht="12.75">
      <c r="A30" s="8">
        <v>7</v>
      </c>
      <c r="B30" s="131" t="s">
        <v>6</v>
      </c>
      <c r="C30" s="132">
        <f>7.04*D30/D37</f>
        <v>0.20344004256001774</v>
      </c>
      <c r="D30" s="132">
        <v>1025</v>
      </c>
    </row>
    <row r="31" spans="1:4" ht="12.75">
      <c r="A31" s="4"/>
      <c r="B31" s="127" t="s">
        <v>190</v>
      </c>
      <c r="C31" s="133"/>
      <c r="D31" s="4"/>
    </row>
    <row r="32" spans="1:5" ht="12.75">
      <c r="A32" s="122">
        <v>8</v>
      </c>
      <c r="B32" s="129" t="s">
        <v>191</v>
      </c>
      <c r="C32" s="134">
        <f>7.04*D32/D37</f>
        <v>0</v>
      </c>
      <c r="D32" s="134">
        <v>0</v>
      </c>
      <c r="E32" s="77"/>
    </row>
    <row r="33" spans="1:4" ht="12.75">
      <c r="A33" s="4">
        <v>9</v>
      </c>
      <c r="B33" s="127"/>
      <c r="C33" s="128"/>
      <c r="D33" s="4"/>
    </row>
    <row r="34" spans="1:4" ht="12.75">
      <c r="A34" s="5"/>
      <c r="B34" s="135" t="s">
        <v>198</v>
      </c>
      <c r="C34" s="137"/>
      <c r="D34" s="5"/>
    </row>
    <row r="35" spans="1:4" ht="12.75">
      <c r="A35" s="122"/>
      <c r="B35" s="129" t="s">
        <v>199</v>
      </c>
      <c r="C35" s="85">
        <f>7.04*D35/D37</f>
        <v>1.6894455046545085</v>
      </c>
      <c r="D35" s="84">
        <v>8512</v>
      </c>
    </row>
    <row r="36" spans="1:4" ht="12.75">
      <c r="A36" s="130">
        <v>10</v>
      </c>
      <c r="B36" s="90" t="s">
        <v>200</v>
      </c>
      <c r="C36" s="89">
        <f>7.04*D36/D37</f>
        <v>0.5656625573620006</v>
      </c>
      <c r="D36" s="84">
        <v>2850</v>
      </c>
    </row>
    <row r="37" spans="3:4" ht="12.75">
      <c r="C37" s="78">
        <f>C21+C25+C27+C28+C30+C32+C35+C36+C22+C23</f>
        <v>7.039999999999999</v>
      </c>
      <c r="D37" s="78">
        <v>35469.91</v>
      </c>
    </row>
    <row r="39" spans="2:4" ht="12.75">
      <c r="B39" s="3" t="s">
        <v>7</v>
      </c>
      <c r="D39" s="77"/>
    </row>
    <row r="41" ht="12.75">
      <c r="B41" t="s">
        <v>201</v>
      </c>
    </row>
    <row r="42" spans="2:4" ht="12.75">
      <c r="B42" t="s">
        <v>202</v>
      </c>
      <c r="D42" t="s">
        <v>203</v>
      </c>
    </row>
    <row r="44" ht="12.75">
      <c r="B44" t="s">
        <v>8</v>
      </c>
    </row>
    <row r="46" spans="2:4" ht="12.75">
      <c r="B46" t="s">
        <v>9</v>
      </c>
      <c r="D46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47"/>
  <sheetViews>
    <sheetView zoomScalePageLayoutView="0" workbookViewId="0" topLeftCell="A19">
      <selection activeCell="G10" sqref="G10"/>
    </sheetView>
  </sheetViews>
  <sheetFormatPr defaultColWidth="9.00390625" defaultRowHeight="12.75"/>
  <cols>
    <col min="1" max="1" width="6.125" style="0" customWidth="1"/>
    <col min="2" max="2" width="34.625" style="0" customWidth="1"/>
    <col min="3" max="3" width="15.25390625" style="0" customWidth="1"/>
    <col min="4" max="4" width="25.00390625" style="0" customWidth="1"/>
  </cols>
  <sheetData>
    <row r="2" ht="12.75">
      <c r="D2" s="1" t="s">
        <v>4</v>
      </c>
    </row>
    <row r="3" ht="12.75">
      <c r="D3" s="1" t="s">
        <v>206</v>
      </c>
    </row>
    <row r="5" spans="2:4" ht="12.75">
      <c r="B5" s="2" t="s">
        <v>177</v>
      </c>
      <c r="C5" s="2"/>
      <c r="D5" s="2"/>
    </row>
    <row r="6" spans="2:4" ht="12.75">
      <c r="B6" s="2" t="s">
        <v>178</v>
      </c>
      <c r="C6" s="2"/>
      <c r="D6" s="2"/>
    </row>
    <row r="7" spans="2:4" ht="12.75">
      <c r="B7" s="2" t="s">
        <v>257</v>
      </c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74" t="s">
        <v>250</v>
      </c>
      <c r="C10" s="74"/>
      <c r="D10" s="74"/>
    </row>
    <row r="11" spans="2:4" ht="12.75">
      <c r="B11" s="74" t="s">
        <v>59</v>
      </c>
      <c r="C11" s="74">
        <v>4478.4</v>
      </c>
      <c r="D11" s="74" t="s">
        <v>60</v>
      </c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1:4" ht="12.75">
      <c r="A14" s="74" t="s">
        <v>181</v>
      </c>
      <c r="B14" s="74"/>
      <c r="C14" s="74"/>
      <c r="D14" s="74"/>
    </row>
    <row r="15" spans="1:4" ht="12.75">
      <c r="A15" s="74" t="s">
        <v>255</v>
      </c>
      <c r="B15" s="74"/>
      <c r="C15" s="74"/>
      <c r="D15" s="74"/>
    </row>
    <row r="16" spans="2:4" ht="12.75">
      <c r="B16" s="1"/>
      <c r="C16" s="1"/>
      <c r="D16" s="1"/>
    </row>
    <row r="17" spans="1:4" ht="12.75">
      <c r="A17" s="4"/>
      <c r="B17" s="4"/>
      <c r="C17" s="4"/>
      <c r="D17" s="4"/>
    </row>
    <row r="18" spans="1:4" ht="12.75">
      <c r="A18" s="5"/>
      <c r="B18" s="5"/>
      <c r="C18" s="5"/>
      <c r="D18" s="5" t="s">
        <v>183</v>
      </c>
    </row>
    <row r="19" spans="1:4" ht="12.75">
      <c r="A19" s="6" t="s">
        <v>0</v>
      </c>
      <c r="B19" s="7" t="s">
        <v>1</v>
      </c>
      <c r="C19" s="6" t="s">
        <v>2</v>
      </c>
      <c r="D19" s="7" t="s">
        <v>184</v>
      </c>
    </row>
    <row r="20" spans="1:4" ht="12.75">
      <c r="A20" s="4"/>
      <c r="B20" s="121" t="s">
        <v>3</v>
      </c>
      <c r="C20" s="4"/>
      <c r="D20" s="4"/>
    </row>
    <row r="21" spans="1:4" ht="12.75">
      <c r="A21" s="122">
        <v>1</v>
      </c>
      <c r="B21" s="84" t="s">
        <v>64</v>
      </c>
      <c r="C21" s="85">
        <f>10.04*D21/D38</f>
        <v>0.912778072571223</v>
      </c>
      <c r="D21" s="84">
        <v>4100</v>
      </c>
    </row>
    <row r="22" spans="1:4" ht="12.75">
      <c r="A22" s="123"/>
      <c r="B22" s="124" t="s">
        <v>251</v>
      </c>
      <c r="C22" s="125"/>
      <c r="D22" s="124"/>
    </row>
    <row r="23" spans="1:4" ht="12.75">
      <c r="A23" s="123">
        <v>2</v>
      </c>
      <c r="B23" s="124" t="s">
        <v>252</v>
      </c>
      <c r="C23" s="125">
        <f>10.04*D23/D38</f>
        <v>0.951960741052329</v>
      </c>
      <c r="D23" s="125">
        <v>4276</v>
      </c>
    </row>
    <row r="24" spans="1:4" ht="12.75">
      <c r="A24" s="126"/>
      <c r="B24" s="121"/>
      <c r="C24" s="128"/>
      <c r="D24" s="121"/>
    </row>
    <row r="25" spans="1:4" ht="12.75">
      <c r="A25" s="122">
        <v>3</v>
      </c>
      <c r="B25" s="84" t="s">
        <v>253</v>
      </c>
      <c r="C25" s="85">
        <f>10.04*D25/D38</f>
        <v>0.9012592585529704</v>
      </c>
      <c r="D25" s="85">
        <v>4048.26</v>
      </c>
    </row>
    <row r="26" spans="1:4" ht="12.75">
      <c r="A26" s="123"/>
      <c r="B26" s="124" t="s">
        <v>185</v>
      </c>
      <c r="C26" s="125"/>
      <c r="D26" s="124"/>
    </row>
    <row r="27" spans="1:4" ht="12.75">
      <c r="A27" s="123">
        <v>2</v>
      </c>
      <c r="B27" s="124" t="s">
        <v>186</v>
      </c>
      <c r="C27" s="125">
        <f>10.04*D27/D38</f>
        <v>1.448013324023133</v>
      </c>
      <c r="D27" s="125">
        <v>6504.16</v>
      </c>
    </row>
    <row r="28" spans="1:4" ht="12.75">
      <c r="A28" s="126"/>
      <c r="B28" s="127" t="s">
        <v>187</v>
      </c>
      <c r="C28" s="128"/>
      <c r="D28" s="121"/>
    </row>
    <row r="29" spans="1:4" ht="12.75">
      <c r="A29" s="122">
        <v>3</v>
      </c>
      <c r="B29" s="129" t="s">
        <v>188</v>
      </c>
      <c r="C29" s="85">
        <f>10.04*D29/D38</f>
        <v>0.10055697556560243</v>
      </c>
      <c r="D29" s="84">
        <v>451.68</v>
      </c>
    </row>
    <row r="30" spans="1:4" ht="12.75">
      <c r="A30" s="130">
        <v>4</v>
      </c>
      <c r="B30" s="131" t="s">
        <v>66</v>
      </c>
      <c r="C30" s="85">
        <f>10.04*D30/D38</f>
        <v>0.13078551378358308</v>
      </c>
      <c r="D30" s="89">
        <v>587.46</v>
      </c>
    </row>
    <row r="31" spans="1:4" ht="12.75">
      <c r="A31" s="8">
        <v>5</v>
      </c>
      <c r="B31" s="131" t="s">
        <v>6</v>
      </c>
      <c r="C31" s="85">
        <f>10.04*D31/D38</f>
        <v>0.28145400553334565</v>
      </c>
      <c r="D31" s="132">
        <v>1264.23</v>
      </c>
    </row>
    <row r="32" spans="1:4" ht="12.75">
      <c r="A32" s="4"/>
      <c r="B32" s="127" t="s">
        <v>190</v>
      </c>
      <c r="C32" s="85"/>
      <c r="D32" s="4"/>
    </row>
    <row r="33" spans="1:4" ht="12.75">
      <c r="A33" s="122">
        <v>6</v>
      </c>
      <c r="B33" s="129" t="s">
        <v>191</v>
      </c>
      <c r="C33" s="85">
        <f>10.04*D33/D38</f>
        <v>2.099990664668921</v>
      </c>
      <c r="D33" s="129">
        <v>9432.7</v>
      </c>
    </row>
    <row r="34" spans="1:4" ht="12.75">
      <c r="A34" s="4"/>
      <c r="B34" s="127"/>
      <c r="C34" s="133"/>
      <c r="D34" s="4"/>
    </row>
    <row r="35" spans="1:4" ht="12.75">
      <c r="A35" s="5"/>
      <c r="B35" s="135" t="s">
        <v>198</v>
      </c>
      <c r="C35" s="137"/>
      <c r="D35" s="5"/>
    </row>
    <row r="36" spans="1:4" ht="12.75">
      <c r="A36" s="122">
        <v>8</v>
      </c>
      <c r="B36" s="129" t="s">
        <v>199</v>
      </c>
      <c r="C36" s="85">
        <f>10.04*D36/D38</f>
        <v>2.4095114827898403</v>
      </c>
      <c r="D36" s="84">
        <v>10823</v>
      </c>
    </row>
    <row r="37" spans="1:4" ht="12.75">
      <c r="A37" s="130"/>
      <c r="B37" s="90" t="s">
        <v>200</v>
      </c>
      <c r="C37" s="89">
        <f>10.04*D37/D38</f>
        <v>0.8036899614590522</v>
      </c>
      <c r="D37" s="90">
        <v>3610</v>
      </c>
    </row>
    <row r="38" spans="3:4" ht="12.75">
      <c r="C38">
        <f>SUM(C21:C37)</f>
        <v>10.04</v>
      </c>
      <c r="D38" s="77">
        <f>SUM(D21:D37)</f>
        <v>45097.49</v>
      </c>
    </row>
    <row r="40" ht="12.75">
      <c r="B40" s="3" t="s">
        <v>7</v>
      </c>
    </row>
    <row r="42" ht="12.75">
      <c r="B42" t="s">
        <v>201</v>
      </c>
    </row>
    <row r="43" spans="2:4" ht="12.75">
      <c r="B43" t="s">
        <v>202</v>
      </c>
      <c r="D43" t="s">
        <v>203</v>
      </c>
    </row>
    <row r="45" ht="12.75">
      <c r="B45" t="s">
        <v>8</v>
      </c>
    </row>
    <row r="47" spans="2:4" ht="12.75">
      <c r="B47" t="s">
        <v>9</v>
      </c>
      <c r="D47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7">
      <selection activeCell="F55" sqref="F55"/>
    </sheetView>
  </sheetViews>
  <sheetFormatPr defaultColWidth="9.00390625" defaultRowHeight="12.75"/>
  <cols>
    <col min="1" max="1" width="8.125" style="0" customWidth="1"/>
    <col min="2" max="2" width="38.375" style="0" customWidth="1"/>
    <col min="3" max="3" width="15.25390625" style="0" customWidth="1"/>
    <col min="4" max="4" width="25.125" style="0" customWidth="1"/>
  </cols>
  <sheetData>
    <row r="1" ht="12.75">
      <c r="D1" s="1" t="s">
        <v>4</v>
      </c>
    </row>
    <row r="2" spans="1:4" ht="25.5" customHeight="1">
      <c r="A2" s="144" t="s">
        <v>139</v>
      </c>
      <c r="B2" s="144"/>
      <c r="C2" s="144"/>
      <c r="D2" s="144"/>
    </row>
    <row r="3" spans="1:4" ht="12.75" customHeight="1" hidden="1">
      <c r="A3" s="144"/>
      <c r="B3" s="144"/>
      <c r="C3" s="144"/>
      <c r="D3" s="144"/>
    </row>
    <row r="4" spans="2:4" ht="12.75">
      <c r="B4" s="2" t="s">
        <v>286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1:4" ht="12.75">
      <c r="A7" s="4"/>
      <c r="B7" s="4"/>
      <c r="C7" s="4"/>
      <c r="D7" s="4"/>
    </row>
    <row r="8" spans="1:4" ht="12.75">
      <c r="A8" s="5"/>
      <c r="B8" s="5"/>
      <c r="C8" s="5"/>
      <c r="D8" s="5" t="s">
        <v>21</v>
      </c>
    </row>
    <row r="9" spans="1:4" ht="12.75">
      <c r="A9" s="6" t="s">
        <v>0</v>
      </c>
      <c r="B9" s="7" t="s">
        <v>1</v>
      </c>
      <c r="C9" s="6" t="s">
        <v>2</v>
      </c>
      <c r="D9" s="7"/>
    </row>
    <row r="10" spans="1:4" ht="32.25" customHeight="1">
      <c r="A10" s="16" t="s">
        <v>12</v>
      </c>
      <c r="B10" s="37" t="s">
        <v>49</v>
      </c>
      <c r="C10" s="27"/>
      <c r="D10" s="23"/>
    </row>
    <row r="11" spans="1:4" ht="66.75" customHeight="1">
      <c r="A11" s="67"/>
      <c r="B11" s="65" t="s">
        <v>93</v>
      </c>
      <c r="C11" s="13">
        <f>C12+C13+C14+C15+C16</f>
        <v>2.6500000000000004</v>
      </c>
      <c r="D11" s="39"/>
    </row>
    <row r="12" spans="1:4" ht="85.5" customHeight="1">
      <c r="A12" s="16"/>
      <c r="B12" s="66" t="s">
        <v>140</v>
      </c>
      <c r="C12" s="22">
        <v>0.92</v>
      </c>
      <c r="D12" s="24" t="s">
        <v>26</v>
      </c>
    </row>
    <row r="13" spans="1:4" ht="117" customHeight="1">
      <c r="A13" s="16"/>
      <c r="B13" s="66" t="s">
        <v>152</v>
      </c>
      <c r="C13" s="22">
        <v>0.78</v>
      </c>
      <c r="D13" s="24" t="s">
        <v>26</v>
      </c>
    </row>
    <row r="14" spans="1:4" ht="84.75" customHeight="1">
      <c r="A14" s="33"/>
      <c r="B14" s="66" t="s">
        <v>148</v>
      </c>
      <c r="C14" s="22">
        <v>0.52</v>
      </c>
      <c r="D14" s="24" t="s">
        <v>26</v>
      </c>
    </row>
    <row r="15" spans="1:4" ht="34.5" customHeight="1">
      <c r="A15" s="33"/>
      <c r="B15" s="59" t="s">
        <v>85</v>
      </c>
      <c r="C15" s="22">
        <v>0.2</v>
      </c>
      <c r="D15" s="25" t="s">
        <v>24</v>
      </c>
    </row>
    <row r="16" spans="1:4" ht="12.75">
      <c r="A16" s="33"/>
      <c r="B16" s="66" t="s">
        <v>117</v>
      </c>
      <c r="C16" s="22">
        <v>0.23</v>
      </c>
      <c r="D16" s="25" t="s">
        <v>26</v>
      </c>
    </row>
    <row r="17" spans="1:4" ht="57.75" customHeight="1">
      <c r="A17" s="58" t="s">
        <v>13</v>
      </c>
      <c r="B17" s="20" t="s">
        <v>157</v>
      </c>
      <c r="C17" s="19"/>
      <c r="D17" s="19"/>
    </row>
    <row r="18" spans="1:4" ht="27.75" customHeight="1">
      <c r="A18" s="19"/>
      <c r="B18" s="15" t="s">
        <v>142</v>
      </c>
      <c r="C18" s="19"/>
      <c r="D18" s="19"/>
    </row>
    <row r="19" spans="1:4" ht="12.75">
      <c r="A19" s="14"/>
      <c r="B19" s="57" t="s">
        <v>236</v>
      </c>
      <c r="C19" s="7">
        <f>C20+C21+C22+C24+C23</f>
        <v>4.09</v>
      </c>
      <c r="D19" s="7"/>
    </row>
    <row r="20" spans="1:4" ht="12.75">
      <c r="A20" s="14"/>
      <c r="B20" s="68" t="s">
        <v>50</v>
      </c>
      <c r="C20" s="26">
        <v>1.05</v>
      </c>
      <c r="D20" s="26" t="s">
        <v>132</v>
      </c>
    </row>
    <row r="21" spans="1:6" ht="12.75">
      <c r="A21" s="14"/>
      <c r="B21" s="68" t="s">
        <v>25</v>
      </c>
      <c r="C21" s="40">
        <v>0.9</v>
      </c>
      <c r="D21" s="40" t="s">
        <v>58</v>
      </c>
      <c r="F21">
        <f>C20+C21+C22+C24</f>
        <v>4.05</v>
      </c>
    </row>
    <row r="22" spans="1:4" ht="12.75">
      <c r="A22" s="14"/>
      <c r="B22" s="68" t="s">
        <v>51</v>
      </c>
      <c r="C22" s="40">
        <v>0.15</v>
      </c>
      <c r="D22" s="40" t="s">
        <v>133</v>
      </c>
    </row>
    <row r="23" spans="1:4" ht="12.75">
      <c r="A23" s="14"/>
      <c r="B23" s="68" t="s">
        <v>156</v>
      </c>
      <c r="C23" s="40">
        <v>0.04</v>
      </c>
      <c r="D23" s="40" t="s">
        <v>26</v>
      </c>
    </row>
    <row r="24" spans="1:4" ht="12.75">
      <c r="A24" s="7"/>
      <c r="B24" s="68" t="s">
        <v>52</v>
      </c>
      <c r="C24" s="40">
        <v>1.95</v>
      </c>
      <c r="D24" s="40" t="s">
        <v>22</v>
      </c>
    </row>
    <row r="25" spans="1:4" ht="12.75">
      <c r="A25" s="14"/>
      <c r="B25" s="4" t="s">
        <v>53</v>
      </c>
      <c r="C25" s="19"/>
      <c r="D25" s="4"/>
    </row>
    <row r="26" spans="1:4" ht="13.5" customHeight="1">
      <c r="A26" s="16"/>
      <c r="B26" s="49" t="s">
        <v>163</v>
      </c>
      <c r="C26" s="7">
        <f>C27+C28+C29</f>
        <v>1.98</v>
      </c>
      <c r="D26" s="42"/>
    </row>
    <row r="27" spans="1:6" ht="26.25" customHeight="1">
      <c r="A27" s="67"/>
      <c r="B27" s="66" t="s">
        <v>237</v>
      </c>
      <c r="C27" s="22">
        <v>1.78</v>
      </c>
      <c r="D27" s="24" t="s">
        <v>88</v>
      </c>
      <c r="F27">
        <f>C27+C28+C29</f>
        <v>1.98</v>
      </c>
    </row>
    <row r="28" spans="1:4" ht="13.5" customHeight="1">
      <c r="A28" s="16"/>
      <c r="B28" s="69" t="s">
        <v>156</v>
      </c>
      <c r="C28" s="31">
        <v>0.05</v>
      </c>
      <c r="D28" s="43" t="s">
        <v>26</v>
      </c>
    </row>
    <row r="29" spans="1:4" ht="22.5" customHeight="1">
      <c r="A29" s="17"/>
      <c r="B29" s="69" t="s">
        <v>287</v>
      </c>
      <c r="C29" s="31">
        <v>0.15</v>
      </c>
      <c r="D29" s="43" t="s">
        <v>24</v>
      </c>
    </row>
    <row r="30" spans="1:4" ht="25.5">
      <c r="A30" s="17"/>
      <c r="B30" s="28" t="s">
        <v>150</v>
      </c>
      <c r="C30" s="13">
        <v>0.055</v>
      </c>
      <c r="D30" s="44" t="s">
        <v>23</v>
      </c>
    </row>
    <row r="31" spans="1:6" ht="25.5">
      <c r="A31" s="17"/>
      <c r="B31" s="28" t="s">
        <v>151</v>
      </c>
      <c r="C31" s="13">
        <v>0.19</v>
      </c>
      <c r="D31" s="45" t="s">
        <v>24</v>
      </c>
      <c r="F31">
        <v>0.13</v>
      </c>
    </row>
    <row r="32" spans="1:6" ht="51">
      <c r="A32" s="2" t="s">
        <v>14</v>
      </c>
      <c r="B32" s="30" t="s">
        <v>34</v>
      </c>
      <c r="C32" s="9"/>
      <c r="D32" s="9"/>
      <c r="F32">
        <v>0.25</v>
      </c>
    </row>
    <row r="33" spans="1:4" ht="39.75" customHeight="1">
      <c r="A33" s="13"/>
      <c r="B33" s="36" t="s">
        <v>37</v>
      </c>
      <c r="C33" s="7">
        <v>0.15</v>
      </c>
      <c r="D33" s="11" t="s">
        <v>36</v>
      </c>
    </row>
    <row r="34" spans="1:6" ht="25.5">
      <c r="A34" s="16"/>
      <c r="B34" s="30" t="s">
        <v>38</v>
      </c>
      <c r="C34" s="13">
        <v>0.51</v>
      </c>
      <c r="D34" s="43" t="s">
        <v>127</v>
      </c>
      <c r="F34">
        <v>0.42</v>
      </c>
    </row>
    <row r="35" spans="1:6" ht="22.5">
      <c r="A35" s="71"/>
      <c r="B35" s="66" t="s">
        <v>35</v>
      </c>
      <c r="C35" s="9"/>
      <c r="D35" s="9" t="s">
        <v>24</v>
      </c>
      <c r="F35">
        <v>1.12</v>
      </c>
    </row>
    <row r="36" spans="1:4" ht="22.5">
      <c r="A36" s="12"/>
      <c r="B36" s="66" t="s">
        <v>288</v>
      </c>
      <c r="C36" s="9"/>
      <c r="D36" s="9" t="s">
        <v>161</v>
      </c>
    </row>
    <row r="37" spans="1:4" ht="12.75">
      <c r="A37" s="12"/>
      <c r="B37" s="70" t="s">
        <v>39</v>
      </c>
      <c r="C37" s="9"/>
      <c r="D37" s="9" t="s">
        <v>32</v>
      </c>
    </row>
    <row r="38" spans="1:4" ht="12.75">
      <c r="A38" s="12"/>
      <c r="B38" s="70" t="s">
        <v>42</v>
      </c>
      <c r="C38" s="9"/>
      <c r="D38" s="9" t="s">
        <v>32</v>
      </c>
    </row>
    <row r="39" spans="1:4" ht="12.75">
      <c r="A39" s="12"/>
      <c r="B39" s="70" t="s">
        <v>40</v>
      </c>
      <c r="C39" s="9"/>
      <c r="D39" s="9" t="s">
        <v>32</v>
      </c>
    </row>
    <row r="40" spans="1:4" ht="12.75">
      <c r="A40" s="72"/>
      <c r="B40" s="70" t="s">
        <v>41</v>
      </c>
      <c r="C40" s="9"/>
      <c r="D40" s="9" t="s">
        <v>24</v>
      </c>
    </row>
    <row r="41" spans="1:4" ht="12.75">
      <c r="A41" s="17" t="s">
        <v>15</v>
      </c>
      <c r="B41" s="29" t="s">
        <v>6</v>
      </c>
      <c r="C41" s="55">
        <v>0.41</v>
      </c>
      <c r="D41" s="46"/>
    </row>
    <row r="42" spans="1:6" ht="45">
      <c r="A42" s="17"/>
      <c r="B42" s="60" t="s">
        <v>44</v>
      </c>
      <c r="C42" s="51"/>
      <c r="D42" s="139" t="s">
        <v>231</v>
      </c>
      <c r="F42">
        <v>0.75</v>
      </c>
    </row>
    <row r="43" spans="1:4" ht="44.25" customHeight="1">
      <c r="A43" s="17" t="s">
        <v>16</v>
      </c>
      <c r="B43" s="50" t="s">
        <v>45</v>
      </c>
      <c r="C43" s="54">
        <v>3</v>
      </c>
      <c r="D43" s="52" t="s">
        <v>46</v>
      </c>
    </row>
    <row r="44" spans="1:6" ht="33.75">
      <c r="A44" s="17"/>
      <c r="B44" s="60" t="s">
        <v>162</v>
      </c>
      <c r="C44" s="61"/>
      <c r="D44" s="52"/>
      <c r="F44">
        <v>3.03</v>
      </c>
    </row>
    <row r="45" spans="1:4" ht="31.5" customHeight="1">
      <c r="A45" s="17"/>
      <c r="B45" s="56" t="s">
        <v>27</v>
      </c>
      <c r="C45" s="79">
        <f>C11+C19+C26+C30+C31+C33+C34+C41+C43</f>
        <v>13.035</v>
      </c>
      <c r="D45" s="52"/>
    </row>
    <row r="46" spans="1:6" ht="15.75">
      <c r="A46" s="18"/>
      <c r="B46" s="81" t="s">
        <v>289</v>
      </c>
      <c r="C46" s="143"/>
      <c r="D46" s="46"/>
      <c r="F46">
        <v>0.95</v>
      </c>
    </row>
    <row r="47" spans="1:6" ht="12.75">
      <c r="A47" s="17"/>
      <c r="B47" s="63" t="s">
        <v>55</v>
      </c>
      <c r="C47" s="62">
        <v>0.8</v>
      </c>
      <c r="D47" s="52" t="s">
        <v>26</v>
      </c>
      <c r="F47">
        <f>F11+F21+F27+F31+F32+F34+F35+F42+F44+F46</f>
        <v>12.679999999999998</v>
      </c>
    </row>
    <row r="48" spans="1:4" ht="25.5">
      <c r="A48" s="18"/>
      <c r="B48" s="64" t="s">
        <v>56</v>
      </c>
      <c r="C48" s="62">
        <v>3.22</v>
      </c>
      <c r="D48" s="46"/>
    </row>
    <row r="50" ht="12.75">
      <c r="B50" s="3" t="s">
        <v>7</v>
      </c>
    </row>
    <row r="51" ht="12.75">
      <c r="B51" t="s">
        <v>8</v>
      </c>
    </row>
    <row r="53" spans="2:4" ht="12.75">
      <c r="B53" t="s">
        <v>9</v>
      </c>
      <c r="D53" t="s">
        <v>10</v>
      </c>
    </row>
  </sheetData>
  <sheetProtection/>
  <mergeCells count="1">
    <mergeCell ref="A2:D3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1">
      <selection activeCell="A45" sqref="A45"/>
    </sheetView>
  </sheetViews>
  <sheetFormatPr defaultColWidth="9.00390625" defaultRowHeight="12.75"/>
  <cols>
    <col min="1" max="1" width="6.875" style="0" customWidth="1"/>
    <col min="2" max="2" width="32.75390625" style="0" customWidth="1"/>
    <col min="3" max="3" width="11.875" style="0" customWidth="1"/>
    <col min="4" max="4" width="27.625" style="0" customWidth="1"/>
    <col min="5" max="5" width="13.375" style="0" customWidth="1"/>
    <col min="9" max="9" width="10.375" style="0" customWidth="1"/>
    <col min="10" max="10" width="6.375" style="0" customWidth="1"/>
  </cols>
  <sheetData>
    <row r="1" ht="12.75">
      <c r="D1" s="1" t="s">
        <v>4</v>
      </c>
    </row>
    <row r="2" spans="1:4" ht="12.75">
      <c r="A2" s="144"/>
      <c r="B2" s="144"/>
      <c r="C2" s="144"/>
      <c r="D2" s="144"/>
    </row>
    <row r="3" spans="1:4" ht="12.75">
      <c r="A3" s="144"/>
      <c r="B3" s="144"/>
      <c r="C3" s="144"/>
      <c r="D3" s="144"/>
    </row>
    <row r="4" spans="1:4" ht="12.75">
      <c r="A4" s="2" t="s">
        <v>177</v>
      </c>
      <c r="B4" s="2"/>
      <c r="C4" s="2"/>
      <c r="D4" s="2"/>
    </row>
    <row r="5" spans="1:4" ht="12.75">
      <c r="A5" s="2" t="s">
        <v>178</v>
      </c>
      <c r="B5" s="2"/>
      <c r="C5" s="2"/>
      <c r="D5" s="2"/>
    </row>
    <row r="6" spans="1:4" ht="12.75">
      <c r="A6" s="2" t="s">
        <v>277</v>
      </c>
      <c r="B6" s="2"/>
      <c r="C6" s="2"/>
      <c r="D6" s="2"/>
    </row>
    <row r="7" spans="2:4" ht="12.75">
      <c r="B7" s="2"/>
      <c r="C7" s="2"/>
      <c r="D7" s="2"/>
    </row>
    <row r="8" spans="2:4" ht="12.75">
      <c r="B8" s="73"/>
      <c r="C8" s="73"/>
      <c r="D8" s="73"/>
    </row>
    <row r="9" spans="2:4" ht="12.75">
      <c r="B9" s="2"/>
      <c r="C9" s="2"/>
      <c r="D9" s="2"/>
    </row>
    <row r="10" spans="1:4" ht="12.75">
      <c r="A10" s="4"/>
      <c r="B10" s="4"/>
      <c r="C10" s="4"/>
      <c r="D10" s="4"/>
    </row>
    <row r="11" spans="1:4" ht="12.75">
      <c r="A11" s="5"/>
      <c r="B11" s="5"/>
      <c r="C11" s="14" t="s">
        <v>61</v>
      </c>
      <c r="D11" s="5" t="s">
        <v>21</v>
      </c>
    </row>
    <row r="12" spans="1:4" ht="12.75">
      <c r="A12" s="6" t="s">
        <v>0</v>
      </c>
      <c r="B12" s="7" t="s">
        <v>1</v>
      </c>
      <c r="C12" s="6" t="s">
        <v>62</v>
      </c>
      <c r="D12" s="7"/>
    </row>
    <row r="13" spans="1:4" ht="25.5">
      <c r="A13" s="16" t="s">
        <v>12</v>
      </c>
      <c r="B13" s="37" t="s">
        <v>155</v>
      </c>
      <c r="C13" s="27"/>
      <c r="D13" s="23"/>
    </row>
    <row r="14" spans="1:4" ht="76.5">
      <c r="A14" s="67"/>
      <c r="B14" s="65" t="s">
        <v>158</v>
      </c>
      <c r="C14" s="13">
        <f>C15+C16+C17+C18+C20+C21+C22+C19</f>
        <v>4.07</v>
      </c>
      <c r="D14" s="39"/>
    </row>
    <row r="15" spans="1:4" ht="112.5">
      <c r="A15" s="16"/>
      <c r="B15" s="66" t="s">
        <v>159</v>
      </c>
      <c r="C15" s="22">
        <v>0.7</v>
      </c>
      <c r="D15" s="24" t="s">
        <v>26</v>
      </c>
    </row>
    <row r="16" spans="1:4" ht="135" customHeight="1">
      <c r="A16" s="16"/>
      <c r="B16" s="66" t="s">
        <v>152</v>
      </c>
      <c r="C16" s="22">
        <v>0.61</v>
      </c>
      <c r="D16" s="24" t="s">
        <v>26</v>
      </c>
    </row>
    <row r="17" spans="1:4" ht="101.25">
      <c r="A17" s="33"/>
      <c r="B17" s="66" t="s">
        <v>148</v>
      </c>
      <c r="C17" s="22">
        <v>0.25</v>
      </c>
      <c r="D17" s="24" t="s">
        <v>26</v>
      </c>
    </row>
    <row r="18" spans="1:4" ht="22.5">
      <c r="A18" s="33"/>
      <c r="B18" s="66" t="s">
        <v>73</v>
      </c>
      <c r="C18" s="22">
        <v>0.33</v>
      </c>
      <c r="D18" s="25" t="s">
        <v>91</v>
      </c>
    </row>
    <row r="19" spans="1:4" ht="12.75">
      <c r="A19" s="33"/>
      <c r="B19" s="66" t="s">
        <v>278</v>
      </c>
      <c r="C19" s="22">
        <v>0.96</v>
      </c>
      <c r="D19" s="25" t="s">
        <v>26</v>
      </c>
    </row>
    <row r="20" spans="1:4" ht="22.5">
      <c r="A20" s="33"/>
      <c r="B20" s="66" t="s">
        <v>83</v>
      </c>
      <c r="C20" s="22">
        <v>0.34</v>
      </c>
      <c r="D20" s="25" t="s">
        <v>91</v>
      </c>
    </row>
    <row r="21" spans="1:4" ht="45">
      <c r="A21" s="16"/>
      <c r="B21" s="59" t="s">
        <v>85</v>
      </c>
      <c r="C21" s="22">
        <v>0.85</v>
      </c>
      <c r="D21" s="25" t="s">
        <v>24</v>
      </c>
    </row>
    <row r="22" spans="1:4" ht="24" customHeight="1">
      <c r="A22" s="17"/>
      <c r="B22" s="10" t="s">
        <v>68</v>
      </c>
      <c r="C22" s="22">
        <v>0.03</v>
      </c>
      <c r="D22" s="80" t="s">
        <v>31</v>
      </c>
    </row>
    <row r="23" spans="1:4" ht="51">
      <c r="A23" s="13" t="s">
        <v>13</v>
      </c>
      <c r="B23" s="20" t="s">
        <v>157</v>
      </c>
      <c r="C23" s="19"/>
      <c r="D23" s="19"/>
    </row>
    <row r="24" spans="1:4" ht="12.75">
      <c r="A24" s="14"/>
      <c r="B24" s="4" t="s">
        <v>53</v>
      </c>
      <c r="C24" s="19"/>
      <c r="D24" s="4"/>
    </row>
    <row r="25" spans="1:4" ht="13.5" customHeight="1">
      <c r="A25" s="16"/>
      <c r="B25" s="49" t="s">
        <v>143</v>
      </c>
      <c r="C25" s="7">
        <f>C26+C27+C28</f>
        <v>2.0300000000000002</v>
      </c>
      <c r="D25" s="42"/>
    </row>
    <row r="26" spans="1:4" ht="23.25" customHeight="1">
      <c r="A26" s="67"/>
      <c r="B26" s="66" t="s">
        <v>153</v>
      </c>
      <c r="C26" s="22">
        <v>1.8</v>
      </c>
      <c r="D26" s="24" t="s">
        <v>133</v>
      </c>
    </row>
    <row r="27" spans="1:4" ht="12.75">
      <c r="A27" s="16"/>
      <c r="B27" s="69" t="s">
        <v>279</v>
      </c>
      <c r="C27" s="31">
        <v>0.05</v>
      </c>
      <c r="D27" s="43" t="s">
        <v>32</v>
      </c>
    </row>
    <row r="28" spans="1:4" ht="22.5">
      <c r="A28" s="17"/>
      <c r="B28" s="69" t="s">
        <v>149</v>
      </c>
      <c r="C28" s="31">
        <v>0.18</v>
      </c>
      <c r="D28" s="43" t="s">
        <v>24</v>
      </c>
    </row>
    <row r="29" spans="1:4" ht="25.5">
      <c r="A29" s="17"/>
      <c r="B29" s="28" t="s">
        <v>150</v>
      </c>
      <c r="C29" s="13">
        <v>0.07</v>
      </c>
      <c r="D29" s="44" t="s">
        <v>23</v>
      </c>
    </row>
    <row r="30" spans="1:4" ht="25.5">
      <c r="A30" s="17"/>
      <c r="B30" s="28" t="s">
        <v>151</v>
      </c>
      <c r="C30" s="13">
        <v>0.18</v>
      </c>
      <c r="D30" s="45" t="s">
        <v>24</v>
      </c>
    </row>
    <row r="31" spans="1:4" ht="51">
      <c r="A31" s="81" t="s">
        <v>14</v>
      </c>
      <c r="B31" s="30" t="s">
        <v>34</v>
      </c>
      <c r="C31" s="9"/>
      <c r="D31" s="9"/>
    </row>
    <row r="32" spans="1:4" ht="38.25">
      <c r="A32" s="13"/>
      <c r="B32" s="36" t="s">
        <v>37</v>
      </c>
      <c r="C32" s="7">
        <v>0.15</v>
      </c>
      <c r="D32" s="11" t="s">
        <v>36</v>
      </c>
    </row>
    <row r="33" spans="1:4" ht="25.5" customHeight="1">
      <c r="A33" s="16"/>
      <c r="B33" s="30" t="s">
        <v>275</v>
      </c>
      <c r="C33" s="13">
        <v>0.77</v>
      </c>
      <c r="D33" s="43" t="s">
        <v>127</v>
      </c>
    </row>
    <row r="34" spans="1:4" ht="22.5">
      <c r="A34" s="71"/>
      <c r="B34" s="66" t="s">
        <v>35</v>
      </c>
      <c r="C34" s="9"/>
      <c r="D34" s="88" t="s">
        <v>24</v>
      </c>
    </row>
    <row r="35" spans="1:4" ht="22.5">
      <c r="A35" s="12"/>
      <c r="B35" s="66" t="s">
        <v>280</v>
      </c>
      <c r="C35" s="9"/>
      <c r="D35" s="88" t="s">
        <v>161</v>
      </c>
    </row>
    <row r="36" spans="1:4" ht="12.75">
      <c r="A36" s="12"/>
      <c r="B36" s="70" t="s">
        <v>134</v>
      </c>
      <c r="C36" s="9"/>
      <c r="D36" s="88" t="s">
        <v>32</v>
      </c>
    </row>
    <row r="37" spans="1:4" ht="12.75">
      <c r="A37" s="12"/>
      <c r="B37" s="70" t="s">
        <v>135</v>
      </c>
      <c r="C37" s="9"/>
      <c r="D37" s="88" t="s">
        <v>32</v>
      </c>
    </row>
    <row r="38" spans="1:4" ht="12.75">
      <c r="A38" s="12"/>
      <c r="B38" s="70" t="s">
        <v>137</v>
      </c>
      <c r="C38" s="9"/>
      <c r="D38" s="88" t="s">
        <v>32</v>
      </c>
    </row>
    <row r="39" spans="1:4" ht="12.75">
      <c r="A39" s="72"/>
      <c r="B39" s="70" t="s">
        <v>136</v>
      </c>
      <c r="C39" s="9"/>
      <c r="D39" s="88" t="s">
        <v>24</v>
      </c>
    </row>
    <row r="40" spans="1:4" ht="12.75">
      <c r="A40" s="17" t="s">
        <v>15</v>
      </c>
      <c r="B40" s="29" t="s">
        <v>6</v>
      </c>
      <c r="C40" s="55">
        <v>0.39</v>
      </c>
      <c r="D40" s="46"/>
    </row>
    <row r="41" spans="1:4" ht="45">
      <c r="A41" s="17"/>
      <c r="B41" s="60" t="s">
        <v>44</v>
      </c>
      <c r="C41" s="51"/>
      <c r="D41" s="139" t="s">
        <v>231</v>
      </c>
    </row>
    <row r="42" spans="1:4" ht="12.75">
      <c r="A42" s="17" t="s">
        <v>16</v>
      </c>
      <c r="B42" s="50" t="s">
        <v>45</v>
      </c>
      <c r="C42" s="54">
        <v>3</v>
      </c>
      <c r="D42" s="52" t="s">
        <v>46</v>
      </c>
    </row>
    <row r="43" spans="1:4" ht="40.5" customHeight="1">
      <c r="A43" s="17"/>
      <c r="B43" s="60" t="s">
        <v>160</v>
      </c>
      <c r="C43" s="61"/>
      <c r="D43" s="52"/>
    </row>
    <row r="44" spans="1:4" ht="12.75">
      <c r="A44" s="17" t="s">
        <v>18</v>
      </c>
      <c r="B44" s="50" t="s">
        <v>94</v>
      </c>
      <c r="C44" s="95">
        <v>0.89</v>
      </c>
      <c r="D44" s="52" t="s">
        <v>26</v>
      </c>
    </row>
    <row r="45" spans="1:4" ht="25.5">
      <c r="A45" s="17" t="s">
        <v>19</v>
      </c>
      <c r="B45" s="96" t="s">
        <v>79</v>
      </c>
      <c r="C45" s="95">
        <v>3.14</v>
      </c>
      <c r="D45" s="52" t="s">
        <v>26</v>
      </c>
    </row>
    <row r="46" spans="1:4" ht="15.75">
      <c r="A46" s="17"/>
      <c r="B46" s="56" t="s">
        <v>27</v>
      </c>
      <c r="C46" s="79">
        <f>C14+C25+C29+C30+C32+C33+C40+C42+C44+C45</f>
        <v>14.690000000000001</v>
      </c>
      <c r="D46" s="52"/>
    </row>
    <row r="48" ht="12.75">
      <c r="B48" s="3" t="s">
        <v>7</v>
      </c>
    </row>
    <row r="49" ht="12.75">
      <c r="B49" t="s">
        <v>8</v>
      </c>
    </row>
    <row r="51" spans="2:4" ht="12.75">
      <c r="B51" t="s">
        <v>9</v>
      </c>
      <c r="D51" t="s">
        <v>10</v>
      </c>
    </row>
  </sheetData>
  <sheetProtection/>
  <mergeCells count="1">
    <mergeCell ref="A2:D3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3">
      <selection activeCell="G42" sqref="G42"/>
    </sheetView>
  </sheetViews>
  <sheetFormatPr defaultColWidth="9.00390625" defaultRowHeight="12.75"/>
  <cols>
    <col min="1" max="1" width="6.875" style="0" customWidth="1"/>
    <col min="2" max="2" width="32.75390625" style="0" customWidth="1"/>
    <col min="3" max="3" width="11.875" style="0" customWidth="1"/>
    <col min="4" max="4" width="27.625" style="0" customWidth="1"/>
    <col min="5" max="5" width="13.375" style="0" customWidth="1"/>
    <col min="9" max="9" width="10.375" style="0" customWidth="1"/>
    <col min="10" max="10" width="6.375" style="0" customWidth="1"/>
  </cols>
  <sheetData>
    <row r="1" ht="12.75">
      <c r="D1" s="1" t="s">
        <v>4</v>
      </c>
    </row>
    <row r="2" spans="1:4" ht="12.75">
      <c r="A2" s="144"/>
      <c r="B2" s="144"/>
      <c r="C2" s="144"/>
      <c r="D2" s="144"/>
    </row>
    <row r="3" spans="1:4" ht="12.75">
      <c r="A3" s="144"/>
      <c r="B3" s="144"/>
      <c r="C3" s="144"/>
      <c r="D3" s="144"/>
    </row>
    <row r="4" spans="1:4" ht="12.75">
      <c r="A4" s="2" t="s">
        <v>177</v>
      </c>
      <c r="B4" s="2"/>
      <c r="C4" s="2"/>
      <c r="D4" s="2"/>
    </row>
    <row r="5" spans="1:4" ht="12.75">
      <c r="A5" s="2" t="s">
        <v>178</v>
      </c>
      <c r="B5" s="2"/>
      <c r="C5" s="2"/>
      <c r="D5" s="2"/>
    </row>
    <row r="6" spans="1:4" ht="12.75">
      <c r="A6" s="2" t="s">
        <v>272</v>
      </c>
      <c r="B6" s="2"/>
      <c r="C6" s="2"/>
      <c r="D6" s="2"/>
    </row>
    <row r="7" spans="2:4" ht="12.75">
      <c r="B7" s="2"/>
      <c r="C7" s="2"/>
      <c r="D7" s="2"/>
    </row>
    <row r="8" spans="2:4" ht="12.75">
      <c r="B8" s="73"/>
      <c r="C8" s="73"/>
      <c r="D8" s="73"/>
    </row>
    <row r="9" spans="2:4" ht="12.75">
      <c r="B9" s="2"/>
      <c r="C9" s="2"/>
      <c r="D9" s="2"/>
    </row>
    <row r="10" spans="1:4" ht="12.75">
      <c r="A10" s="4"/>
      <c r="B10" s="4"/>
      <c r="C10" s="4"/>
      <c r="D10" s="4"/>
    </row>
    <row r="11" spans="1:4" ht="12.75">
      <c r="A11" s="5"/>
      <c r="B11" s="5"/>
      <c r="C11" s="14" t="s">
        <v>61</v>
      </c>
      <c r="D11" s="5" t="s">
        <v>21</v>
      </c>
    </row>
    <row r="12" spans="1:4" ht="12.75">
      <c r="A12" s="6" t="s">
        <v>0</v>
      </c>
      <c r="B12" s="7" t="s">
        <v>1</v>
      </c>
      <c r="C12" s="6" t="s">
        <v>62</v>
      </c>
      <c r="D12" s="7"/>
    </row>
    <row r="13" spans="1:4" ht="25.5">
      <c r="A13" s="16" t="s">
        <v>12</v>
      </c>
      <c r="B13" s="37" t="s">
        <v>155</v>
      </c>
      <c r="C13" s="27"/>
      <c r="D13" s="23"/>
    </row>
    <row r="14" spans="1:4" ht="76.5">
      <c r="A14" s="67"/>
      <c r="B14" s="65" t="s">
        <v>158</v>
      </c>
      <c r="C14" s="13">
        <f>C15+C16+C17+C18+C20+C21+C22+C19</f>
        <v>2.6479999999999992</v>
      </c>
      <c r="D14" s="39"/>
    </row>
    <row r="15" spans="1:4" ht="112.5">
      <c r="A15" s="16"/>
      <c r="B15" s="66" t="s">
        <v>159</v>
      </c>
      <c r="C15" s="22">
        <v>0.826</v>
      </c>
      <c r="D15" s="24" t="s">
        <v>26</v>
      </c>
    </row>
    <row r="16" spans="1:4" ht="135" customHeight="1">
      <c r="A16" s="16"/>
      <c r="B16" s="66" t="s">
        <v>152</v>
      </c>
      <c r="C16" s="22">
        <v>0.784</v>
      </c>
      <c r="D16" s="24" t="s">
        <v>26</v>
      </c>
    </row>
    <row r="17" spans="1:4" ht="101.25">
      <c r="A17" s="33"/>
      <c r="B17" s="66" t="s">
        <v>148</v>
      </c>
      <c r="C17" s="22">
        <v>0.343</v>
      </c>
      <c r="D17" s="24" t="s">
        <v>26</v>
      </c>
    </row>
    <row r="18" spans="1:4" ht="22.5">
      <c r="A18" s="33"/>
      <c r="B18" s="66" t="s">
        <v>73</v>
      </c>
      <c r="C18" s="22">
        <v>0.231</v>
      </c>
      <c r="D18" s="25" t="s">
        <v>91</v>
      </c>
    </row>
    <row r="19" spans="1:4" ht="12.75">
      <c r="A19" s="33"/>
      <c r="B19" s="66" t="s">
        <v>117</v>
      </c>
      <c r="C19" s="22">
        <v>0.13</v>
      </c>
      <c r="D19" s="25" t="s">
        <v>26</v>
      </c>
    </row>
    <row r="20" spans="1:4" ht="22.5">
      <c r="A20" s="33"/>
      <c r="B20" s="66" t="s">
        <v>83</v>
      </c>
      <c r="C20" s="22">
        <v>0.187</v>
      </c>
      <c r="D20" s="25" t="s">
        <v>131</v>
      </c>
    </row>
    <row r="21" spans="1:4" ht="45">
      <c r="A21" s="16"/>
      <c r="B21" s="59" t="s">
        <v>85</v>
      </c>
      <c r="C21" s="22">
        <v>0.126</v>
      </c>
      <c r="D21" s="25" t="s">
        <v>24</v>
      </c>
    </row>
    <row r="22" spans="1:4" ht="24" customHeight="1">
      <c r="A22" s="17"/>
      <c r="B22" s="10" t="s">
        <v>68</v>
      </c>
      <c r="C22" s="22">
        <v>0.021</v>
      </c>
      <c r="D22" s="80" t="s">
        <v>31</v>
      </c>
    </row>
    <row r="23" spans="1:4" ht="51">
      <c r="A23" s="13" t="s">
        <v>13</v>
      </c>
      <c r="B23" s="20" t="s">
        <v>157</v>
      </c>
      <c r="C23" s="19"/>
      <c r="D23" s="19"/>
    </row>
    <row r="24" spans="1:4" ht="12.75">
      <c r="A24" s="14"/>
      <c r="B24" s="4" t="s">
        <v>53</v>
      </c>
      <c r="C24" s="19"/>
      <c r="D24" s="4"/>
    </row>
    <row r="25" spans="1:4" ht="13.5" customHeight="1">
      <c r="A25" s="16"/>
      <c r="B25" s="49" t="s">
        <v>143</v>
      </c>
      <c r="C25" s="7">
        <f>C26+C27+C28</f>
        <v>1.967</v>
      </c>
      <c r="D25" s="42"/>
    </row>
    <row r="26" spans="1:4" ht="23.25" customHeight="1">
      <c r="A26" s="67"/>
      <c r="B26" s="66" t="s">
        <v>153</v>
      </c>
      <c r="C26" s="22">
        <v>1.75</v>
      </c>
      <c r="D26" s="24" t="s">
        <v>88</v>
      </c>
    </row>
    <row r="27" spans="1:4" ht="12.75">
      <c r="A27" s="16"/>
      <c r="B27" s="69" t="s">
        <v>156</v>
      </c>
      <c r="C27" s="31">
        <v>0.077</v>
      </c>
      <c r="D27" s="43" t="s">
        <v>26</v>
      </c>
    </row>
    <row r="28" spans="1:4" ht="22.5">
      <c r="A28" s="17"/>
      <c r="B28" s="69" t="s">
        <v>149</v>
      </c>
      <c r="C28" s="31">
        <v>0.14</v>
      </c>
      <c r="D28" s="43" t="s">
        <v>24</v>
      </c>
    </row>
    <row r="29" spans="1:4" ht="25.5">
      <c r="A29" s="17"/>
      <c r="B29" s="28" t="s">
        <v>150</v>
      </c>
      <c r="C29" s="13">
        <v>0.08</v>
      </c>
      <c r="D29" s="44" t="s">
        <v>23</v>
      </c>
    </row>
    <row r="30" spans="1:4" ht="25.5">
      <c r="A30" s="17"/>
      <c r="B30" s="28" t="s">
        <v>151</v>
      </c>
      <c r="C30" s="13">
        <v>0.245</v>
      </c>
      <c r="D30" s="45" t="s">
        <v>24</v>
      </c>
    </row>
    <row r="31" spans="1:4" ht="51">
      <c r="A31" s="81" t="s">
        <v>14</v>
      </c>
      <c r="B31" s="30" t="s">
        <v>34</v>
      </c>
      <c r="C31" s="9"/>
      <c r="D31" s="9"/>
    </row>
    <row r="32" spans="1:4" ht="38.25">
      <c r="A32" s="13"/>
      <c r="B32" s="36" t="s">
        <v>37</v>
      </c>
      <c r="C32" s="7">
        <v>0.13</v>
      </c>
      <c r="D32" s="11" t="s">
        <v>36</v>
      </c>
    </row>
    <row r="33" spans="1:4" ht="25.5" customHeight="1">
      <c r="A33" s="16"/>
      <c r="B33" s="30" t="s">
        <v>275</v>
      </c>
      <c r="C33" s="13">
        <v>0.39</v>
      </c>
      <c r="D33" s="43" t="s">
        <v>127</v>
      </c>
    </row>
    <row r="34" spans="1:4" ht="22.5">
      <c r="A34" s="71"/>
      <c r="B34" s="66" t="s">
        <v>35</v>
      </c>
      <c r="C34" s="9"/>
      <c r="D34" s="88" t="s">
        <v>24</v>
      </c>
    </row>
    <row r="35" spans="1:4" ht="12.75">
      <c r="A35" s="12"/>
      <c r="B35" s="70" t="s">
        <v>134</v>
      </c>
      <c r="C35" s="9"/>
      <c r="D35" s="88" t="s">
        <v>32</v>
      </c>
    </row>
    <row r="36" spans="1:4" ht="12.75">
      <c r="A36" s="12"/>
      <c r="B36" s="70" t="s">
        <v>135</v>
      </c>
      <c r="C36" s="9"/>
      <c r="D36" s="88" t="s">
        <v>32</v>
      </c>
    </row>
    <row r="37" spans="1:4" ht="12.75">
      <c r="A37" s="12"/>
      <c r="B37" s="70" t="s">
        <v>137</v>
      </c>
      <c r="C37" s="9"/>
      <c r="D37" s="88" t="s">
        <v>32</v>
      </c>
    </row>
    <row r="38" spans="1:4" ht="12.75">
      <c r="A38" s="72"/>
      <c r="B38" s="70" t="s">
        <v>136</v>
      </c>
      <c r="C38" s="9"/>
      <c r="D38" s="88" t="s">
        <v>24</v>
      </c>
    </row>
    <row r="39" spans="1:4" ht="12.75">
      <c r="A39" s="17" t="s">
        <v>15</v>
      </c>
      <c r="B39" s="29" t="s">
        <v>6</v>
      </c>
      <c r="C39" s="55">
        <v>0.25</v>
      </c>
      <c r="D39" s="46"/>
    </row>
    <row r="40" spans="1:4" ht="45">
      <c r="A40" s="17"/>
      <c r="B40" s="60" t="s">
        <v>44</v>
      </c>
      <c r="C40" s="51"/>
      <c r="D40" s="139" t="s">
        <v>231</v>
      </c>
    </row>
    <row r="41" spans="1:4" ht="12.75">
      <c r="A41" s="17" t="s">
        <v>16</v>
      </c>
      <c r="B41" s="50" t="s">
        <v>45</v>
      </c>
      <c r="C41" s="54">
        <v>2.1</v>
      </c>
      <c r="D41" s="52" t="s">
        <v>46</v>
      </c>
    </row>
    <row r="42" spans="1:4" ht="33.75">
      <c r="A42" s="17"/>
      <c r="B42" s="60" t="s">
        <v>160</v>
      </c>
      <c r="C42" s="61"/>
      <c r="D42" s="52"/>
    </row>
    <row r="43" spans="1:4" ht="27" customHeight="1">
      <c r="A43" s="17" t="s">
        <v>18</v>
      </c>
      <c r="B43" s="96" t="s">
        <v>276</v>
      </c>
      <c r="C43" s="95">
        <v>0.57</v>
      </c>
      <c r="D43" s="52" t="s">
        <v>26</v>
      </c>
    </row>
    <row r="44" spans="1:4" ht="12.75">
      <c r="A44" s="17" t="s">
        <v>19</v>
      </c>
      <c r="B44" s="50" t="s">
        <v>273</v>
      </c>
      <c r="C44" s="95">
        <v>0.72</v>
      </c>
      <c r="D44" s="52" t="s">
        <v>26</v>
      </c>
    </row>
    <row r="45" spans="1:4" ht="25.5">
      <c r="A45" s="17" t="s">
        <v>20</v>
      </c>
      <c r="B45" s="96" t="s">
        <v>274</v>
      </c>
      <c r="C45" s="95">
        <v>2.88</v>
      </c>
      <c r="D45" s="52" t="s">
        <v>26</v>
      </c>
    </row>
    <row r="46" spans="1:4" ht="15.75">
      <c r="A46" s="17"/>
      <c r="B46" s="56" t="s">
        <v>27</v>
      </c>
      <c r="C46" s="79">
        <f>C14+C25+C29+C30+C32+C33+C39+C41+C44+C45+C43</f>
        <v>11.98</v>
      </c>
      <c r="D46" s="52"/>
    </row>
    <row r="48" ht="12.75">
      <c r="B48" s="3" t="s">
        <v>7</v>
      </c>
    </row>
    <row r="49" ht="12.75">
      <c r="B49" t="s">
        <v>8</v>
      </c>
    </row>
    <row r="51" spans="2:4" ht="12.75">
      <c r="B51" t="s">
        <v>9</v>
      </c>
      <c r="D51" t="s">
        <v>10</v>
      </c>
    </row>
  </sheetData>
  <sheetProtection/>
  <mergeCells count="1">
    <mergeCell ref="A2:D3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5" sqref="B5:D7"/>
    </sheetView>
  </sheetViews>
  <sheetFormatPr defaultColWidth="9.00390625" defaultRowHeight="12.75"/>
  <cols>
    <col min="2" max="2" width="29.125" style="0" customWidth="1"/>
    <col min="3" max="3" width="15.25390625" style="0" customWidth="1"/>
    <col min="4" max="4" width="26.62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177</v>
      </c>
      <c r="C5" s="2"/>
      <c r="D5" s="2"/>
    </row>
    <row r="6" spans="2:4" ht="12.75">
      <c r="B6" s="2" t="s">
        <v>178</v>
      </c>
      <c r="C6" s="2"/>
      <c r="D6" s="2"/>
    </row>
    <row r="7" spans="2:4" ht="12.75">
      <c r="B7" s="2" t="s">
        <v>271</v>
      </c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74" t="s">
        <v>263</v>
      </c>
      <c r="C10" s="74"/>
      <c r="D10" s="74"/>
    </row>
    <row r="11" spans="2:4" ht="12.75">
      <c r="B11" s="74" t="s">
        <v>59</v>
      </c>
      <c r="C11" s="74">
        <v>2569</v>
      </c>
      <c r="D11" s="74" t="s">
        <v>60</v>
      </c>
    </row>
    <row r="12" spans="2:4" ht="12.75">
      <c r="B12" s="1" t="s">
        <v>221</v>
      </c>
      <c r="C12" s="1">
        <v>3706.7</v>
      </c>
      <c r="D12" s="1" t="s">
        <v>60</v>
      </c>
    </row>
    <row r="13" spans="2:4" ht="12.75">
      <c r="B13" s="1"/>
      <c r="C13" s="1"/>
      <c r="D13" s="1"/>
    </row>
    <row r="14" spans="1:4" ht="12.75">
      <c r="A14" s="74" t="s">
        <v>181</v>
      </c>
      <c r="B14" s="74"/>
      <c r="C14" s="74"/>
      <c r="D14" s="74"/>
    </row>
    <row r="15" spans="1:4" ht="12.75">
      <c r="A15" s="74" t="s">
        <v>270</v>
      </c>
      <c r="B15" s="74"/>
      <c r="C15" s="74"/>
      <c r="D15" s="74"/>
    </row>
    <row r="16" spans="2:4" ht="12.75">
      <c r="B16" s="1"/>
      <c r="C16" s="1"/>
      <c r="D16" s="1"/>
    </row>
    <row r="17" spans="1:4" ht="12.75">
      <c r="A17" s="4"/>
      <c r="B17" s="4"/>
      <c r="C17" s="4"/>
      <c r="D17" s="4"/>
    </row>
    <row r="18" spans="1:4" ht="12.75">
      <c r="A18" s="5"/>
      <c r="B18" s="5"/>
      <c r="C18" s="5"/>
      <c r="D18" s="5" t="s">
        <v>183</v>
      </c>
    </row>
    <row r="19" spans="1:4" ht="12.75">
      <c r="A19" s="6" t="s">
        <v>0</v>
      </c>
      <c r="B19" s="7" t="s">
        <v>1</v>
      </c>
      <c r="C19" s="6" t="s">
        <v>2</v>
      </c>
      <c r="D19" s="7" t="s">
        <v>184</v>
      </c>
    </row>
    <row r="20" spans="1:4" ht="12.75">
      <c r="A20" s="4"/>
      <c r="B20" s="121" t="s">
        <v>3</v>
      </c>
      <c r="C20" s="4"/>
      <c r="D20" s="4"/>
    </row>
    <row r="21" spans="1:4" ht="12.75">
      <c r="A21" s="122">
        <v>1</v>
      </c>
      <c r="B21" s="84" t="s">
        <v>64</v>
      </c>
      <c r="C21" s="85">
        <f>10.04*D21/D39</f>
        <v>0.7785130400934215</v>
      </c>
      <c r="D21" s="85">
        <v>2000</v>
      </c>
    </row>
    <row r="22" spans="1:4" ht="12.75">
      <c r="A22" s="123"/>
      <c r="B22" s="124" t="s">
        <v>251</v>
      </c>
      <c r="C22" s="125"/>
      <c r="D22" s="124"/>
    </row>
    <row r="23" spans="1:4" ht="12.75">
      <c r="A23" s="123">
        <v>2</v>
      </c>
      <c r="B23" s="124" t="s">
        <v>252</v>
      </c>
      <c r="C23" s="125">
        <f>10.04*D23/D39</f>
        <v>0.7785130400934215</v>
      </c>
      <c r="D23" s="125">
        <v>2000</v>
      </c>
    </row>
    <row r="24" spans="1:4" ht="12.75">
      <c r="A24" s="126"/>
      <c r="B24" s="121"/>
      <c r="C24" s="128"/>
      <c r="D24" s="121"/>
    </row>
    <row r="25" spans="1:4" ht="12.75">
      <c r="A25" s="122">
        <v>3</v>
      </c>
      <c r="B25" s="84" t="s">
        <v>253</v>
      </c>
      <c r="C25" s="85">
        <f>10.04*D25/D39</f>
        <v>0.8174386920980926</v>
      </c>
      <c r="D25" s="85">
        <v>2100</v>
      </c>
    </row>
    <row r="26" spans="1:4" ht="12.75">
      <c r="A26" s="123"/>
      <c r="B26" s="124" t="s">
        <v>185</v>
      </c>
      <c r="C26" s="125"/>
      <c r="D26" s="124"/>
    </row>
    <row r="27" spans="1:4" ht="12.75">
      <c r="A27" s="123">
        <v>2</v>
      </c>
      <c r="B27" s="124" t="s">
        <v>186</v>
      </c>
      <c r="C27" s="125">
        <f>10.04*D27/D39</f>
        <v>1.9369676917088356</v>
      </c>
      <c r="D27" s="125">
        <v>4976.07</v>
      </c>
    </row>
    <row r="28" spans="1:4" ht="12.75">
      <c r="A28" s="126"/>
      <c r="B28" s="127" t="s">
        <v>187</v>
      </c>
      <c r="C28" s="128"/>
      <c r="D28" s="121"/>
    </row>
    <row r="29" spans="1:4" ht="12.75">
      <c r="A29" s="122">
        <v>3</v>
      </c>
      <c r="B29" s="129" t="s">
        <v>188</v>
      </c>
      <c r="C29" s="85">
        <f>10.04*D29/D39</f>
        <v>0.10096535616971582</v>
      </c>
      <c r="D29" s="85">
        <v>259.38</v>
      </c>
    </row>
    <row r="30" spans="1:4" ht="12.75">
      <c r="A30" s="122">
        <v>4</v>
      </c>
      <c r="B30" s="129" t="s">
        <v>67</v>
      </c>
      <c r="C30" s="85">
        <f>10.04*D30/D39</f>
        <v>0.14791747761775006</v>
      </c>
      <c r="D30" s="85">
        <v>380</v>
      </c>
    </row>
    <row r="31" spans="1:4" ht="12.75">
      <c r="A31" s="130">
        <v>5</v>
      </c>
      <c r="B31" s="131" t="s">
        <v>66</v>
      </c>
      <c r="C31" s="89">
        <f>10.04*D31/D39</f>
        <v>0.1315219929933826</v>
      </c>
      <c r="D31" s="89">
        <v>337.88</v>
      </c>
    </row>
    <row r="32" spans="1:4" ht="12.75">
      <c r="A32" s="8">
        <v>6</v>
      </c>
      <c r="B32" s="131" t="s">
        <v>6</v>
      </c>
      <c r="C32" s="132">
        <f>10.04*D32/D39</f>
        <v>0.3870260801868431</v>
      </c>
      <c r="D32" s="132">
        <v>994.27</v>
      </c>
    </row>
    <row r="33" spans="1:4" ht="12.75">
      <c r="A33" s="4"/>
      <c r="B33" s="127" t="s">
        <v>190</v>
      </c>
      <c r="C33" s="132"/>
      <c r="D33" s="4"/>
    </row>
    <row r="34" spans="1:4" ht="12.75">
      <c r="A34" s="122">
        <v>7</v>
      </c>
      <c r="B34" s="129" t="s">
        <v>191</v>
      </c>
      <c r="C34" s="132">
        <f>10.04*D34/D39</f>
        <v>2.0999999999999996</v>
      </c>
      <c r="D34" s="134">
        <v>5394.9</v>
      </c>
    </row>
    <row r="35" spans="1:4" ht="12.75">
      <c r="A35" s="4"/>
      <c r="B35" s="127"/>
      <c r="C35" s="133"/>
      <c r="D35" s="4"/>
    </row>
    <row r="36" spans="1:4" ht="12.75">
      <c r="A36" s="5"/>
      <c r="B36" s="135" t="s">
        <v>198</v>
      </c>
      <c r="C36" s="137"/>
      <c r="D36" s="5"/>
    </row>
    <row r="37" spans="1:4" ht="12.75">
      <c r="A37" s="122">
        <v>8</v>
      </c>
      <c r="B37" s="129" t="s">
        <v>199</v>
      </c>
      <c r="C37" s="85">
        <f>10.04*D37/D39</f>
        <v>2.4095990657843513</v>
      </c>
      <c r="D37" s="85">
        <v>6190.26</v>
      </c>
    </row>
    <row r="38" spans="1:4" ht="12.75">
      <c r="A38" s="130">
        <v>9</v>
      </c>
      <c r="B38" s="90" t="s">
        <v>200</v>
      </c>
      <c r="C38" s="89">
        <f>10.04*D38/D39</f>
        <v>0.5994550408719345</v>
      </c>
      <c r="D38" s="90">
        <v>1540</v>
      </c>
    </row>
    <row r="39" spans="3:4" ht="12.75">
      <c r="C39">
        <f>C21+C23+C25+C27+C29+C31+C32+C34+C37+C38</f>
        <v>10.04</v>
      </c>
      <c r="D39" s="77">
        <f>D21+D23+D25+D27+D29+D31+D32+D34+D37+D38</f>
        <v>25792.760000000002</v>
      </c>
    </row>
    <row r="41" ht="12.75">
      <c r="B41" s="3" t="s">
        <v>7</v>
      </c>
    </row>
    <row r="43" ht="12.75">
      <c r="B43" t="s">
        <v>201</v>
      </c>
    </row>
    <row r="44" spans="2:4" ht="12.75">
      <c r="B44" t="s">
        <v>202</v>
      </c>
      <c r="D44" t="s">
        <v>203</v>
      </c>
    </row>
    <row r="46" ht="12.75">
      <c r="B46" t="s">
        <v>8</v>
      </c>
    </row>
    <row r="48" spans="2:4" ht="12.75">
      <c r="B48" t="s">
        <v>9</v>
      </c>
      <c r="D48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49"/>
  <sheetViews>
    <sheetView zoomScalePageLayoutView="0" workbookViewId="0" topLeftCell="A1">
      <selection activeCell="B5" sqref="B5:D8"/>
    </sheetView>
  </sheetViews>
  <sheetFormatPr defaultColWidth="9.00390625" defaultRowHeight="12.75"/>
  <cols>
    <col min="2" max="2" width="28.625" style="0" customWidth="1"/>
    <col min="3" max="3" width="15.25390625" style="0" customWidth="1"/>
    <col min="4" max="4" width="26.2539062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177</v>
      </c>
      <c r="C5" s="2"/>
      <c r="D5" s="2"/>
    </row>
    <row r="6" spans="2:4" ht="12.75">
      <c r="B6" s="2" t="s">
        <v>178</v>
      </c>
      <c r="C6" s="2"/>
      <c r="D6" s="2"/>
    </row>
    <row r="7" spans="2:4" ht="12.75">
      <c r="B7" s="2" t="s">
        <v>269</v>
      </c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74" t="s">
        <v>262</v>
      </c>
      <c r="C10" s="74"/>
      <c r="D10" s="74"/>
    </row>
    <row r="11" spans="2:4" ht="12.75">
      <c r="B11" s="74" t="s">
        <v>59</v>
      </c>
      <c r="C11" s="74">
        <v>4412.33</v>
      </c>
      <c r="D11" s="74" t="s">
        <v>60</v>
      </c>
    </row>
    <row r="12" spans="2:4" ht="12.75">
      <c r="B12" s="1" t="s">
        <v>221</v>
      </c>
      <c r="C12" s="1">
        <v>5523.2</v>
      </c>
      <c r="D12" s="1" t="s">
        <v>60</v>
      </c>
    </row>
    <row r="13" spans="2:4" ht="12.75">
      <c r="B13" s="1"/>
      <c r="C13" s="1"/>
      <c r="D13" s="1"/>
    </row>
    <row r="14" spans="1:4" ht="12.75">
      <c r="A14" s="74" t="s">
        <v>181</v>
      </c>
      <c r="B14" s="74"/>
      <c r="C14" s="74"/>
      <c r="D14" s="74"/>
    </row>
    <row r="15" spans="1:4" ht="12.75">
      <c r="A15" s="74" t="s">
        <v>268</v>
      </c>
      <c r="B15" s="74"/>
      <c r="C15" s="74"/>
      <c r="D15" s="74"/>
    </row>
    <row r="16" spans="2:4" ht="12.75">
      <c r="B16" s="1"/>
      <c r="C16" s="1"/>
      <c r="D16" s="1"/>
    </row>
    <row r="17" spans="1:4" ht="12.75">
      <c r="A17" s="4"/>
      <c r="B17" s="4"/>
      <c r="C17" s="4"/>
      <c r="D17" s="4"/>
    </row>
    <row r="18" spans="1:4" ht="12.75">
      <c r="A18" s="5"/>
      <c r="B18" s="5"/>
      <c r="C18" s="5"/>
      <c r="D18" s="5" t="s">
        <v>183</v>
      </c>
    </row>
    <row r="19" spans="1:4" ht="12.75">
      <c r="A19" s="6" t="s">
        <v>0</v>
      </c>
      <c r="B19" s="7" t="s">
        <v>1</v>
      </c>
      <c r="C19" s="6" t="s">
        <v>2</v>
      </c>
      <c r="D19" s="7" t="s">
        <v>184</v>
      </c>
    </row>
    <row r="20" spans="1:4" ht="12.75">
      <c r="A20" s="4"/>
      <c r="B20" s="121" t="s">
        <v>3</v>
      </c>
      <c r="C20" s="4"/>
      <c r="D20" s="4"/>
    </row>
    <row r="21" spans="1:4" ht="12.75">
      <c r="A21" s="122">
        <v>1</v>
      </c>
      <c r="B21" s="84" t="s">
        <v>64</v>
      </c>
      <c r="C21" s="85">
        <f>6.41*D21/D40</f>
        <v>1.9243208438696833</v>
      </c>
      <c r="D21" s="85">
        <v>8490.74</v>
      </c>
    </row>
    <row r="22" spans="1:4" ht="12.75">
      <c r="A22" s="123"/>
      <c r="B22" s="124" t="s">
        <v>185</v>
      </c>
      <c r="C22" s="125"/>
      <c r="D22" s="124"/>
    </row>
    <row r="23" spans="1:4" ht="12.75">
      <c r="A23" s="123">
        <v>2</v>
      </c>
      <c r="B23" s="124" t="s">
        <v>186</v>
      </c>
      <c r="C23" s="125">
        <f>6.41*D23/D40</f>
        <v>1.7707126850579005</v>
      </c>
      <c r="D23" s="125">
        <v>7812.97</v>
      </c>
    </row>
    <row r="24" spans="1:4" ht="12.75">
      <c r="A24" s="126"/>
      <c r="B24" s="127" t="s">
        <v>187</v>
      </c>
      <c r="C24" s="128"/>
      <c r="D24" s="121"/>
    </row>
    <row r="25" spans="1:4" ht="12.75">
      <c r="A25" s="122">
        <v>3</v>
      </c>
      <c r="B25" s="129" t="s">
        <v>188</v>
      </c>
      <c r="C25" s="85">
        <f>6.41*D25/D40</f>
        <v>0.13940931385027922</v>
      </c>
      <c r="D25" s="85">
        <v>615.12</v>
      </c>
    </row>
    <row r="26" spans="1:4" ht="12.75">
      <c r="A26" s="130">
        <v>4</v>
      </c>
      <c r="B26" s="131" t="s">
        <v>66</v>
      </c>
      <c r="C26" s="89">
        <f>6.41*D26/D40</f>
        <v>0.1311393082214642</v>
      </c>
      <c r="D26" s="89">
        <v>578.63</v>
      </c>
    </row>
    <row r="27" spans="1:4" ht="12.75">
      <c r="A27" s="8">
        <v>5</v>
      </c>
      <c r="B27" s="131" t="s">
        <v>6</v>
      </c>
      <c r="C27" s="132">
        <f>6.41*D27/D40</f>
        <v>0.27425867940645704</v>
      </c>
      <c r="D27" s="132">
        <v>1210.12</v>
      </c>
    </row>
    <row r="28" spans="1:4" ht="12.75">
      <c r="A28" s="4"/>
      <c r="B28" s="127" t="s">
        <v>190</v>
      </c>
      <c r="C28" s="133"/>
      <c r="D28" s="4"/>
    </row>
    <row r="29" spans="1:4" ht="12.75">
      <c r="A29" s="122">
        <v>6</v>
      </c>
      <c r="B29" s="129" t="s">
        <v>191</v>
      </c>
      <c r="C29" s="134">
        <f>6.41*D29/D40</f>
        <v>0</v>
      </c>
      <c r="D29" s="134">
        <v>0</v>
      </c>
    </row>
    <row r="30" spans="1:4" ht="12.75">
      <c r="A30" s="4"/>
      <c r="B30" s="127" t="s">
        <v>185</v>
      </c>
      <c r="C30" s="133"/>
      <c r="D30" s="4"/>
    </row>
    <row r="31" spans="1:4" ht="12.75">
      <c r="A31" s="5"/>
      <c r="B31" s="135" t="s">
        <v>212</v>
      </c>
      <c r="C31" s="137"/>
      <c r="D31" s="5"/>
    </row>
    <row r="32" spans="1:4" ht="12.75">
      <c r="A32" s="5"/>
      <c r="B32" s="135" t="s">
        <v>213</v>
      </c>
      <c r="C32" s="137"/>
      <c r="D32" s="5"/>
    </row>
    <row r="33" spans="1:4" ht="12.75">
      <c r="A33" s="5"/>
      <c r="B33" s="135" t="s">
        <v>214</v>
      </c>
      <c r="C33" s="137"/>
      <c r="D33" s="5"/>
    </row>
    <row r="34" spans="1:4" ht="12.75">
      <c r="A34" s="5"/>
      <c r="B34" s="135" t="s">
        <v>215</v>
      </c>
      <c r="C34" s="137"/>
      <c r="D34" s="5"/>
    </row>
    <row r="35" spans="1:4" ht="12.75">
      <c r="A35" s="130">
        <v>7</v>
      </c>
      <c r="B35" s="129" t="s">
        <v>197</v>
      </c>
      <c r="C35" s="85">
        <f>6.41*D35/D40</f>
        <v>0.030262917281876352</v>
      </c>
      <c r="D35" s="85">
        <v>133.53</v>
      </c>
    </row>
    <row r="36" spans="1:4" ht="12.75">
      <c r="A36" s="4"/>
      <c r="B36" s="127"/>
      <c r="C36" s="128"/>
      <c r="D36" s="4"/>
    </row>
    <row r="37" spans="1:4" ht="12.75">
      <c r="A37" s="5"/>
      <c r="B37" s="135" t="s">
        <v>198</v>
      </c>
      <c r="C37" s="137"/>
      <c r="D37" s="5"/>
    </row>
    <row r="38" spans="1:4" ht="12.75">
      <c r="A38" s="122">
        <v>8</v>
      </c>
      <c r="B38" s="129" t="s">
        <v>199</v>
      </c>
      <c r="C38" s="85">
        <f>6.41*D38/D40</f>
        <v>1.538400090655036</v>
      </c>
      <c r="D38" s="84">
        <v>6787.93</v>
      </c>
    </row>
    <row r="39" spans="1:4" ht="12.75">
      <c r="A39" s="130"/>
      <c r="B39" s="90" t="s">
        <v>200</v>
      </c>
      <c r="C39" s="89">
        <f>6.41*D39/D40</f>
        <v>0.6014961616573042</v>
      </c>
      <c r="D39" s="90">
        <v>2654</v>
      </c>
    </row>
    <row r="40" spans="3:4" ht="12.75">
      <c r="C40" s="2">
        <f>C21+C23+C25+C26+C27+C29+C35+C38+C39</f>
        <v>6.410000000000001</v>
      </c>
      <c r="D40" s="78">
        <f>D21+D23+D25+D26+D27+D29+D35+D38+D39</f>
        <v>28283.039999999997</v>
      </c>
    </row>
    <row r="42" ht="12.75">
      <c r="B42" s="3" t="s">
        <v>7</v>
      </c>
    </row>
    <row r="44" ht="12.75">
      <c r="B44" t="s">
        <v>201</v>
      </c>
    </row>
    <row r="45" spans="2:4" ht="12.75">
      <c r="B45" t="s">
        <v>202</v>
      </c>
      <c r="D45" t="s">
        <v>203</v>
      </c>
    </row>
    <row r="47" ht="12.75">
      <c r="B47" t="s">
        <v>8</v>
      </c>
    </row>
    <row r="49" spans="2:4" ht="12.75">
      <c r="B49" t="s">
        <v>9</v>
      </c>
      <c r="D49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1">
      <selection activeCell="B5" sqref="B5:D8"/>
    </sheetView>
  </sheetViews>
  <sheetFormatPr defaultColWidth="9.00390625" defaultRowHeight="12.75"/>
  <cols>
    <col min="2" max="2" width="29.00390625" style="0" customWidth="1"/>
    <col min="3" max="3" width="15.25390625" style="0" customWidth="1"/>
    <col min="4" max="4" width="26.2539062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177</v>
      </c>
      <c r="C5" s="2"/>
      <c r="D5" s="2"/>
    </row>
    <row r="6" spans="2:4" ht="12.75">
      <c r="B6" s="2" t="s">
        <v>178</v>
      </c>
      <c r="C6" s="2"/>
      <c r="D6" s="2"/>
    </row>
    <row r="7" spans="2:4" ht="12.75">
      <c r="B7" s="2" t="s">
        <v>266</v>
      </c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74" t="s">
        <v>261</v>
      </c>
      <c r="C10" s="74"/>
      <c r="D10" s="74"/>
    </row>
    <row r="11" spans="2:4" ht="12.75">
      <c r="B11" s="74" t="s">
        <v>59</v>
      </c>
      <c r="C11" s="74">
        <v>4402.12</v>
      </c>
      <c r="D11" s="74" t="s">
        <v>60</v>
      </c>
    </row>
    <row r="12" spans="2:4" ht="12.75">
      <c r="B12" s="1" t="s">
        <v>221</v>
      </c>
      <c r="C12" s="83">
        <v>5531</v>
      </c>
      <c r="D12" s="1" t="s">
        <v>60</v>
      </c>
    </row>
    <row r="13" spans="2:4" ht="12.75">
      <c r="B13" s="1"/>
      <c r="C13" s="1"/>
      <c r="D13" s="1"/>
    </row>
    <row r="14" spans="1:4" ht="12.75">
      <c r="A14" s="74" t="s">
        <v>181</v>
      </c>
      <c r="B14" s="74"/>
      <c r="C14" s="74"/>
      <c r="D14" s="74"/>
    </row>
    <row r="15" spans="1:4" ht="12.75">
      <c r="A15" s="74" t="s">
        <v>267</v>
      </c>
      <c r="B15" s="74"/>
      <c r="C15" s="74"/>
      <c r="D15" s="74"/>
    </row>
    <row r="16" spans="2:4" ht="12.75">
      <c r="B16" s="1"/>
      <c r="C16" s="1"/>
      <c r="D16" s="1"/>
    </row>
    <row r="17" spans="1:4" ht="12.75">
      <c r="A17" s="4"/>
      <c r="B17" s="4"/>
      <c r="C17" s="4"/>
      <c r="D17" s="4"/>
    </row>
    <row r="18" spans="1:4" ht="12.75">
      <c r="A18" s="5"/>
      <c r="B18" s="5"/>
      <c r="C18" s="5"/>
      <c r="D18" s="5" t="s">
        <v>183</v>
      </c>
    </row>
    <row r="19" spans="1:4" ht="12.75">
      <c r="A19" s="6" t="s">
        <v>0</v>
      </c>
      <c r="B19" s="7" t="s">
        <v>1</v>
      </c>
      <c r="C19" s="6" t="s">
        <v>2</v>
      </c>
      <c r="D19" s="7" t="s">
        <v>184</v>
      </c>
    </row>
    <row r="20" spans="1:4" ht="12.75">
      <c r="A20" s="4"/>
      <c r="B20" s="121" t="s">
        <v>3</v>
      </c>
      <c r="C20" s="4"/>
      <c r="D20" s="4"/>
    </row>
    <row r="21" spans="1:4" ht="12.75">
      <c r="A21" s="122">
        <v>1</v>
      </c>
      <c r="B21" s="84" t="s">
        <v>64</v>
      </c>
      <c r="C21" s="85">
        <f>6.41*D21/D41</f>
        <v>1.4788328840273035</v>
      </c>
      <c r="D21" s="85">
        <v>6510</v>
      </c>
    </row>
    <row r="22" spans="1:4" ht="12.75">
      <c r="A22" s="123"/>
      <c r="B22" s="124" t="s">
        <v>185</v>
      </c>
      <c r="C22" s="125"/>
      <c r="D22" s="124"/>
    </row>
    <row r="23" spans="1:4" ht="12.75">
      <c r="A23" s="123">
        <v>2</v>
      </c>
      <c r="B23" s="124" t="s">
        <v>186</v>
      </c>
      <c r="C23" s="125">
        <f>6.41*D23/D41</f>
        <v>1.9918606833538937</v>
      </c>
      <c r="D23" s="125">
        <v>8768.41</v>
      </c>
    </row>
    <row r="24" spans="1:4" ht="12.75">
      <c r="A24" s="126"/>
      <c r="B24" s="127" t="s">
        <v>187</v>
      </c>
      <c r="C24" s="128"/>
      <c r="D24" s="121"/>
    </row>
    <row r="25" spans="1:4" ht="12.75">
      <c r="A25" s="122">
        <v>3</v>
      </c>
      <c r="B25" s="129" t="s">
        <v>188</v>
      </c>
      <c r="C25" s="85">
        <f>6.41*D25/D41</f>
        <v>0.14609324183957595</v>
      </c>
      <c r="D25" s="85">
        <v>643.12</v>
      </c>
    </row>
    <row r="26" spans="1:4" ht="12.75">
      <c r="A26" s="130">
        <v>4</v>
      </c>
      <c r="B26" s="131" t="s">
        <v>66</v>
      </c>
      <c r="C26" s="89">
        <f>6.41*D26/D41</f>
        <v>0.13085967299120865</v>
      </c>
      <c r="D26" s="89">
        <v>576.06</v>
      </c>
    </row>
    <row r="27" spans="1:4" ht="12.75">
      <c r="A27" s="130">
        <v>5</v>
      </c>
      <c r="B27" s="131" t="s">
        <v>67</v>
      </c>
      <c r="C27" s="89">
        <f>6.41*D27/D41</f>
        <v>0.1565154926412922</v>
      </c>
      <c r="D27" s="89">
        <v>689</v>
      </c>
    </row>
    <row r="28" spans="1:4" ht="12.75">
      <c r="A28" s="8">
        <v>5</v>
      </c>
      <c r="B28" s="131" t="s">
        <v>6</v>
      </c>
      <c r="C28" s="132">
        <f>6.41*D28/D41</f>
        <v>0.41258074484745155</v>
      </c>
      <c r="D28" s="132">
        <v>1816.23</v>
      </c>
    </row>
    <row r="29" spans="1:4" ht="12.75">
      <c r="A29" s="4"/>
      <c r="B29" s="127" t="s">
        <v>190</v>
      </c>
      <c r="C29" s="133"/>
      <c r="D29" s="4"/>
    </row>
    <row r="30" spans="1:4" ht="12.75">
      <c r="A30" s="122">
        <v>6</v>
      </c>
      <c r="B30" s="129" t="s">
        <v>191</v>
      </c>
      <c r="C30" s="134">
        <f>6.41*D30/D41</f>
        <v>0.05420342772008525</v>
      </c>
      <c r="D30" s="134">
        <v>238.61</v>
      </c>
    </row>
    <row r="31" spans="1:4" ht="12.75">
      <c r="A31" s="4"/>
      <c r="B31" s="127" t="s">
        <v>185</v>
      </c>
      <c r="C31" s="133"/>
      <c r="D31" s="4"/>
    </row>
    <row r="32" spans="1:4" ht="12.75">
      <c r="A32" s="5"/>
      <c r="B32" s="135" t="s">
        <v>212</v>
      </c>
      <c r="C32" s="137"/>
      <c r="D32" s="5"/>
    </row>
    <row r="33" spans="1:4" ht="12.75">
      <c r="A33" s="5"/>
      <c r="B33" s="135" t="s">
        <v>213</v>
      </c>
      <c r="C33" s="137"/>
      <c r="D33" s="5"/>
    </row>
    <row r="34" spans="1:4" ht="12.75">
      <c r="A34" s="5"/>
      <c r="B34" s="135" t="s">
        <v>214</v>
      </c>
      <c r="C34" s="137"/>
      <c r="D34" s="5"/>
    </row>
    <row r="35" spans="1:4" ht="12.75">
      <c r="A35" s="5"/>
      <c r="B35" s="135" t="s">
        <v>215</v>
      </c>
      <c r="C35" s="137"/>
      <c r="D35" s="5"/>
    </row>
    <row r="36" spans="1:4" ht="12.75">
      <c r="A36" s="130">
        <v>7</v>
      </c>
      <c r="B36" s="129" t="s">
        <v>197</v>
      </c>
      <c r="C36" s="85">
        <f>6.41*D36/D41</f>
        <v>0.030199085038800266</v>
      </c>
      <c r="D36" s="85">
        <v>132.94</v>
      </c>
    </row>
    <row r="37" spans="1:4" ht="12.75">
      <c r="A37" s="4"/>
      <c r="B37" s="127"/>
      <c r="C37" s="128"/>
      <c r="D37" s="4"/>
    </row>
    <row r="38" spans="1:4" ht="12.75">
      <c r="A38" s="5"/>
      <c r="B38" s="135" t="s">
        <v>198</v>
      </c>
      <c r="C38" s="137"/>
      <c r="D38" s="5"/>
    </row>
    <row r="39" spans="1:4" ht="12.75">
      <c r="A39" s="122">
        <v>8</v>
      </c>
      <c r="B39" s="129" t="s">
        <v>199</v>
      </c>
      <c r="C39" s="85">
        <f>6.41*D39/D41</f>
        <v>1.5383996365387689</v>
      </c>
      <c r="D39" s="84">
        <v>6772.22</v>
      </c>
    </row>
    <row r="40" spans="1:4" ht="12.75">
      <c r="A40" s="130"/>
      <c r="B40" s="90" t="s">
        <v>200</v>
      </c>
      <c r="C40" s="89">
        <f>6.41*D40/D41</f>
        <v>0.6269706236429121</v>
      </c>
      <c r="D40" s="90">
        <v>2760</v>
      </c>
    </row>
    <row r="41" spans="3:4" ht="12.75">
      <c r="C41" s="2">
        <f>C21+C23+C25+C26+C28+C30+C36+C39+C40</f>
        <v>6.410000000000001</v>
      </c>
      <c r="D41" s="78">
        <f>D21+D23+D25+D26+D28+D30+D36+D39+D40</f>
        <v>28217.59</v>
      </c>
    </row>
    <row r="43" ht="12.75">
      <c r="B43" s="3" t="s">
        <v>7</v>
      </c>
    </row>
    <row r="45" ht="12.75">
      <c r="B45" t="s">
        <v>201</v>
      </c>
    </row>
    <row r="46" spans="2:4" ht="12.75">
      <c r="B46" t="s">
        <v>202</v>
      </c>
      <c r="D46" t="s">
        <v>203</v>
      </c>
    </row>
    <row r="48" ht="12.75">
      <c r="B48" t="s">
        <v>8</v>
      </c>
    </row>
    <row r="50" spans="2:4" ht="12.75">
      <c r="B50" t="s">
        <v>9</v>
      </c>
      <c r="D50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49"/>
  <sheetViews>
    <sheetView zoomScalePageLayoutView="0" workbookViewId="0" topLeftCell="A1">
      <selection activeCell="B5" sqref="B5:D7"/>
    </sheetView>
  </sheetViews>
  <sheetFormatPr defaultColWidth="9.00390625" defaultRowHeight="12.75"/>
  <cols>
    <col min="2" max="2" width="29.375" style="0" customWidth="1"/>
    <col min="3" max="3" width="15.25390625" style="0" customWidth="1"/>
    <col min="4" max="4" width="27.62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177</v>
      </c>
      <c r="C5" s="2"/>
      <c r="D5" s="2"/>
    </row>
    <row r="6" spans="2:4" ht="12.75">
      <c r="B6" s="2" t="s">
        <v>178</v>
      </c>
      <c r="C6" s="2"/>
      <c r="D6" s="2"/>
    </row>
    <row r="7" spans="2:4" ht="12.75">
      <c r="B7" s="2" t="s">
        <v>265</v>
      </c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74" t="s">
        <v>260</v>
      </c>
      <c r="C10" s="74"/>
      <c r="D10" s="74"/>
    </row>
    <row r="11" spans="2:4" ht="12.75">
      <c r="B11" s="74" t="s">
        <v>59</v>
      </c>
      <c r="C11" s="74">
        <v>4247.7</v>
      </c>
      <c r="D11" s="74" t="s">
        <v>60</v>
      </c>
    </row>
    <row r="12" spans="2:4" ht="12.75">
      <c r="B12" s="1" t="s">
        <v>221</v>
      </c>
      <c r="C12" s="1">
        <v>5597.1</v>
      </c>
      <c r="D12" s="1" t="s">
        <v>60</v>
      </c>
    </row>
    <row r="13" spans="2:4" ht="12.75">
      <c r="B13" s="1"/>
      <c r="C13" s="1"/>
      <c r="D13" s="1"/>
    </row>
    <row r="14" spans="1:4" ht="12.75">
      <c r="A14" s="74" t="s">
        <v>181</v>
      </c>
      <c r="B14" s="74"/>
      <c r="C14" s="74"/>
      <c r="D14" s="74"/>
    </row>
    <row r="15" spans="1:4" ht="12.75">
      <c r="A15" s="74" t="s">
        <v>264</v>
      </c>
      <c r="B15" s="74"/>
      <c r="C15" s="74"/>
      <c r="D15" s="74"/>
    </row>
    <row r="16" spans="2:4" ht="12.75">
      <c r="B16" s="1"/>
      <c r="C16" s="1"/>
      <c r="D16" s="1"/>
    </row>
    <row r="17" spans="1:4" ht="12.75">
      <c r="A17" s="4"/>
      <c r="B17" s="4"/>
      <c r="C17" s="4"/>
      <c r="D17" s="4"/>
    </row>
    <row r="18" spans="1:4" ht="12.75">
      <c r="A18" s="5"/>
      <c r="B18" s="5"/>
      <c r="C18" s="5"/>
      <c r="D18" s="5" t="s">
        <v>183</v>
      </c>
    </row>
    <row r="19" spans="1:4" ht="12.75">
      <c r="A19" s="6" t="s">
        <v>0</v>
      </c>
      <c r="B19" s="7" t="s">
        <v>1</v>
      </c>
      <c r="C19" s="6" t="s">
        <v>2</v>
      </c>
      <c r="D19" s="7" t="s">
        <v>184</v>
      </c>
    </row>
    <row r="20" spans="1:4" ht="12.75">
      <c r="A20" s="4"/>
      <c r="B20" s="121" t="s">
        <v>3</v>
      </c>
      <c r="C20" s="4"/>
      <c r="D20" s="4"/>
    </row>
    <row r="21" spans="1:4" ht="12.75">
      <c r="A21" s="122">
        <v>1</v>
      </c>
      <c r="B21" s="84" t="s">
        <v>64</v>
      </c>
      <c r="C21" s="85">
        <f>6.41*D21/D40</f>
        <v>1.532593940889739</v>
      </c>
      <c r="D21" s="85">
        <v>6510</v>
      </c>
    </row>
    <row r="22" spans="1:4" ht="12.75">
      <c r="A22" s="123"/>
      <c r="B22" s="124" t="s">
        <v>185</v>
      </c>
      <c r="C22" s="125"/>
      <c r="D22" s="124"/>
    </row>
    <row r="23" spans="1:4" ht="12.75">
      <c r="A23" s="123">
        <v>2</v>
      </c>
      <c r="B23" s="124" t="s">
        <v>186</v>
      </c>
      <c r="C23" s="125">
        <f>6.41*D23/D40</f>
        <v>1.9830282439686555</v>
      </c>
      <c r="D23" s="125">
        <v>8423.31</v>
      </c>
    </row>
    <row r="24" spans="1:4" ht="12.75">
      <c r="A24" s="126"/>
      <c r="B24" s="127" t="s">
        <v>187</v>
      </c>
      <c r="C24" s="128"/>
      <c r="D24" s="121"/>
    </row>
    <row r="25" spans="1:4" ht="12.75">
      <c r="A25" s="122">
        <v>3</v>
      </c>
      <c r="B25" s="129" t="s">
        <v>188</v>
      </c>
      <c r="C25" s="85">
        <f>6.41*D25/D40</f>
        <v>0.18508838038825084</v>
      </c>
      <c r="D25" s="84">
        <v>786.2</v>
      </c>
    </row>
    <row r="26" spans="1:4" ht="12.75">
      <c r="A26" s="130">
        <v>4</v>
      </c>
      <c r="B26" s="131" t="s">
        <v>66</v>
      </c>
      <c r="C26" s="89">
        <f>6.41*D26/D40</f>
        <v>0.08169596764478607</v>
      </c>
      <c r="D26" s="90">
        <v>347.02</v>
      </c>
    </row>
    <row r="27" spans="1:4" ht="12.75">
      <c r="A27" s="8">
        <v>5</v>
      </c>
      <c r="B27" s="131" t="s">
        <v>6</v>
      </c>
      <c r="C27" s="132">
        <f>6.41*D27/D40</f>
        <v>0.4237586933335684</v>
      </c>
      <c r="D27" s="132">
        <v>1800</v>
      </c>
    </row>
    <row r="28" spans="1:4" ht="12.75">
      <c r="A28" s="4"/>
      <c r="B28" s="127" t="s">
        <v>190</v>
      </c>
      <c r="C28" s="133"/>
      <c r="D28" s="4"/>
    </row>
    <row r="29" spans="1:4" ht="12.75">
      <c r="A29" s="122">
        <v>6</v>
      </c>
      <c r="B29" s="129" t="s">
        <v>191</v>
      </c>
      <c r="C29" s="134">
        <f>6.41*D29/D40</f>
        <v>0.02359629657379087</v>
      </c>
      <c r="D29" s="134">
        <v>100.23</v>
      </c>
    </row>
    <row r="30" spans="1:4" ht="12.75">
      <c r="A30" s="4"/>
      <c r="B30" s="127" t="s">
        <v>185</v>
      </c>
      <c r="C30" s="133"/>
      <c r="D30" s="4"/>
    </row>
    <row r="31" spans="1:4" ht="12.75">
      <c r="A31" s="5"/>
      <c r="B31" s="135" t="s">
        <v>212</v>
      </c>
      <c r="C31" s="137"/>
      <c r="D31" s="5"/>
    </row>
    <row r="32" spans="1:4" ht="12.75">
      <c r="A32" s="5"/>
      <c r="B32" s="135" t="s">
        <v>213</v>
      </c>
      <c r="C32" s="137"/>
      <c r="D32" s="5"/>
    </row>
    <row r="33" spans="1:4" ht="12.75">
      <c r="A33" s="5"/>
      <c r="B33" s="135" t="s">
        <v>214</v>
      </c>
      <c r="C33" s="137"/>
      <c r="D33" s="5"/>
    </row>
    <row r="34" spans="1:4" ht="12.75">
      <c r="A34" s="5"/>
      <c r="B34" s="135" t="s">
        <v>215</v>
      </c>
      <c r="C34" s="137"/>
      <c r="D34" s="5"/>
    </row>
    <row r="35" spans="1:4" ht="12.75">
      <c r="A35" s="130">
        <v>7</v>
      </c>
      <c r="B35" s="129" t="s">
        <v>197</v>
      </c>
      <c r="C35" s="85">
        <f>6.41*D35/D40</f>
        <v>0.029743151842090577</v>
      </c>
      <c r="D35" s="84">
        <v>126.34</v>
      </c>
    </row>
    <row r="36" spans="1:4" ht="12.75">
      <c r="A36" s="4"/>
      <c r="B36" s="127"/>
      <c r="C36" s="128"/>
      <c r="D36" s="4"/>
    </row>
    <row r="37" spans="1:4" ht="12.75">
      <c r="A37" s="5"/>
      <c r="B37" s="135" t="s">
        <v>198</v>
      </c>
      <c r="C37" s="137"/>
      <c r="D37" s="5"/>
    </row>
    <row r="38" spans="1:4" ht="12.75">
      <c r="A38" s="122">
        <v>8</v>
      </c>
      <c r="B38" s="129" t="s">
        <v>199</v>
      </c>
      <c r="C38" s="85">
        <f>6.41*D38/D40</f>
        <v>1.538399434988409</v>
      </c>
      <c r="D38" s="84">
        <v>6534.66</v>
      </c>
    </row>
    <row r="39" spans="1:4" ht="12.75">
      <c r="A39" s="130"/>
      <c r="B39" s="90" t="s">
        <v>200</v>
      </c>
      <c r="C39" s="89">
        <f>6.41*D39/D40</f>
        <v>0.6120958903707099</v>
      </c>
      <c r="D39" s="90">
        <v>2600</v>
      </c>
    </row>
    <row r="40" spans="3:4" ht="12.75">
      <c r="C40" s="2">
        <f>C21+C23+C25+C26+C27+C29+C35+C38+C39</f>
        <v>6.41</v>
      </c>
      <c r="D40" s="78">
        <f>D21+D23+D25+D26+D27+D29+D35+D38+D39</f>
        <v>27227.76</v>
      </c>
    </row>
    <row r="42" ht="12.75">
      <c r="B42" s="3" t="s">
        <v>7</v>
      </c>
    </row>
    <row r="44" ht="12.75">
      <c r="B44" t="s">
        <v>201</v>
      </c>
    </row>
    <row r="45" spans="2:4" ht="12.75">
      <c r="B45" t="s">
        <v>202</v>
      </c>
      <c r="D45" t="s">
        <v>203</v>
      </c>
    </row>
    <row r="47" ht="12.75">
      <c r="B47" t="s">
        <v>8</v>
      </c>
    </row>
    <row r="49" spans="2:4" ht="12.75">
      <c r="B49" t="s">
        <v>9</v>
      </c>
      <c r="D49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0" customWidth="1"/>
    <col min="2" max="2" width="38.375" style="0" customWidth="1"/>
    <col min="3" max="3" width="11.75390625" style="0" customWidth="1"/>
    <col min="4" max="4" width="21.25390625" style="0" customWidth="1"/>
    <col min="5" max="5" width="19.75390625" style="0" customWidth="1"/>
    <col min="6" max="6" width="8.25390625" style="0" customWidth="1"/>
    <col min="7" max="7" width="8.375" style="0" customWidth="1"/>
    <col min="8" max="8" width="8.75390625" style="0" customWidth="1"/>
    <col min="9" max="9" width="10.25390625" style="0" customWidth="1"/>
  </cols>
  <sheetData>
    <row r="1" ht="12.75">
      <c r="D1" s="1" t="s">
        <v>4</v>
      </c>
    </row>
    <row r="2" spans="1:4" ht="25.5" customHeight="1">
      <c r="A2" s="36"/>
      <c r="B2" s="36"/>
      <c r="C2" s="36"/>
      <c r="D2" s="36"/>
    </row>
    <row r="3" spans="2:4" ht="12.75" customHeight="1" hidden="1">
      <c r="B3" s="2" t="s">
        <v>5</v>
      </c>
      <c r="C3" s="2"/>
      <c r="D3" s="2"/>
    </row>
    <row r="4" spans="2:4" ht="12.75">
      <c r="B4" s="2"/>
      <c r="C4" s="2"/>
      <c r="D4" s="2"/>
    </row>
    <row r="5" spans="2:4" ht="12.75">
      <c r="B5" s="2" t="s">
        <v>128</v>
      </c>
      <c r="C5" s="2"/>
      <c r="D5" s="2"/>
    </row>
    <row r="6" spans="2:4" ht="12.75">
      <c r="B6" s="2" t="s">
        <v>129</v>
      </c>
      <c r="C6" s="2"/>
      <c r="D6" s="2"/>
    </row>
    <row r="7" spans="2:4" ht="12.75">
      <c r="B7" s="2" t="s">
        <v>259</v>
      </c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1:4" ht="14.25" customHeight="1">
      <c r="A10" s="4"/>
      <c r="B10" s="4"/>
      <c r="C10" s="19"/>
      <c r="D10" s="71"/>
    </row>
    <row r="11" spans="1:4" ht="18" customHeight="1">
      <c r="A11" s="5"/>
      <c r="B11" s="5"/>
      <c r="C11" s="7" t="s">
        <v>61</v>
      </c>
      <c r="D11" s="5" t="s">
        <v>21</v>
      </c>
    </row>
    <row r="12" spans="1:4" ht="16.5" customHeight="1">
      <c r="A12" s="6" t="s">
        <v>0</v>
      </c>
      <c r="B12" s="7" t="s">
        <v>1</v>
      </c>
      <c r="C12" s="7" t="s">
        <v>62</v>
      </c>
      <c r="D12" s="42"/>
    </row>
    <row r="13" spans="1:4" ht="36" customHeight="1">
      <c r="A13" s="16" t="s">
        <v>12</v>
      </c>
      <c r="B13" s="37" t="s">
        <v>28</v>
      </c>
      <c r="C13" s="27"/>
      <c r="D13" s="9"/>
    </row>
    <row r="14" spans="1:4" ht="63.75" customHeight="1">
      <c r="A14" s="16"/>
      <c r="B14" s="30" t="s">
        <v>176</v>
      </c>
      <c r="C14" s="13">
        <f>C15+C16+C17+C18+C19+C21+C20</f>
        <v>4.3500000000000005</v>
      </c>
      <c r="D14" s="9"/>
    </row>
    <row r="15" spans="1:4" ht="113.25" customHeight="1">
      <c r="A15" s="16"/>
      <c r="B15" s="38" t="s">
        <v>144</v>
      </c>
      <c r="C15" s="22">
        <v>1.61</v>
      </c>
      <c r="D15" s="9" t="s">
        <v>26</v>
      </c>
    </row>
    <row r="16" spans="1:4" ht="157.5" customHeight="1">
      <c r="A16" s="16"/>
      <c r="B16" s="38" t="s">
        <v>145</v>
      </c>
      <c r="C16" s="22">
        <v>1.35</v>
      </c>
      <c r="D16" s="9" t="s">
        <v>26</v>
      </c>
    </row>
    <row r="17" spans="1:4" ht="115.5" customHeight="1">
      <c r="A17" s="32"/>
      <c r="B17" s="38" t="s">
        <v>146</v>
      </c>
      <c r="C17" s="22">
        <v>0.59</v>
      </c>
      <c r="D17" s="9" t="s">
        <v>26</v>
      </c>
    </row>
    <row r="18" spans="1:4" ht="30" customHeight="1">
      <c r="A18" s="32"/>
      <c r="B18" s="38" t="s">
        <v>73</v>
      </c>
      <c r="C18" s="22">
        <v>0.36</v>
      </c>
      <c r="D18" s="9" t="s">
        <v>130</v>
      </c>
    </row>
    <row r="19" spans="1:4" ht="51">
      <c r="A19" s="18"/>
      <c r="B19" s="35" t="s">
        <v>29</v>
      </c>
      <c r="C19" s="22">
        <v>0.18</v>
      </c>
      <c r="D19" s="9" t="s">
        <v>24</v>
      </c>
    </row>
    <row r="20" spans="1:4" ht="27.75" customHeight="1">
      <c r="A20" s="34"/>
      <c r="B20" s="38" t="s">
        <v>138</v>
      </c>
      <c r="C20" s="40">
        <v>0.23</v>
      </c>
      <c r="D20" s="9" t="s">
        <v>26</v>
      </c>
    </row>
    <row r="21" spans="1:4" ht="25.5" customHeight="1">
      <c r="A21" s="34"/>
      <c r="B21" s="47" t="s">
        <v>86</v>
      </c>
      <c r="C21" s="40">
        <v>0.03</v>
      </c>
      <c r="D21" s="9" t="s">
        <v>80</v>
      </c>
    </row>
    <row r="22" spans="1:4" ht="45" customHeight="1">
      <c r="A22" s="48" t="s">
        <v>13</v>
      </c>
      <c r="B22" s="20" t="s">
        <v>33</v>
      </c>
      <c r="C22" s="19"/>
      <c r="D22" s="9"/>
    </row>
    <row r="23" spans="1:4" ht="16.5" customHeight="1">
      <c r="A23" s="17"/>
      <c r="B23" s="4" t="s">
        <v>3</v>
      </c>
      <c r="C23" s="19"/>
      <c r="D23" s="71"/>
    </row>
    <row r="24" spans="2:4" ht="12.75">
      <c r="B24" s="49" t="s">
        <v>163</v>
      </c>
      <c r="C24" s="7">
        <f>C25+C26+C27</f>
        <v>2.9800000000000004</v>
      </c>
      <c r="D24" s="42"/>
    </row>
    <row r="25" spans="1:4" ht="33.75">
      <c r="A25" s="18"/>
      <c r="B25" s="10" t="s">
        <v>258</v>
      </c>
      <c r="C25" s="22">
        <v>2.7</v>
      </c>
      <c r="D25" s="9" t="s">
        <v>88</v>
      </c>
    </row>
    <row r="26" spans="1:4" ht="12.75">
      <c r="A26" s="17"/>
      <c r="B26" s="11" t="s">
        <v>156</v>
      </c>
      <c r="C26" s="31">
        <v>0.08</v>
      </c>
      <c r="D26" s="9" t="s">
        <v>26</v>
      </c>
    </row>
    <row r="27" spans="1:4" ht="21" customHeight="1">
      <c r="A27" s="17"/>
      <c r="B27" s="11" t="s">
        <v>57</v>
      </c>
      <c r="C27" s="31">
        <v>0.2</v>
      </c>
      <c r="D27" s="9" t="s">
        <v>24</v>
      </c>
    </row>
    <row r="28" spans="1:4" ht="12.75">
      <c r="A28" s="17"/>
      <c r="B28" s="28" t="s">
        <v>165</v>
      </c>
      <c r="C28" s="13">
        <v>0.1</v>
      </c>
      <c r="D28" s="9" t="s">
        <v>26</v>
      </c>
    </row>
    <row r="29" spans="1:4" ht="25.5">
      <c r="A29" s="17"/>
      <c r="B29" s="28" t="s">
        <v>166</v>
      </c>
      <c r="C29" s="13">
        <v>0.3</v>
      </c>
      <c r="D29" s="9" t="s">
        <v>24</v>
      </c>
    </row>
    <row r="30" spans="1:4" ht="51">
      <c r="A30" s="13" t="s">
        <v>14</v>
      </c>
      <c r="B30" s="30" t="s">
        <v>34</v>
      </c>
      <c r="C30" s="9"/>
      <c r="D30" s="9"/>
    </row>
    <row r="31" spans="1:4" ht="25.5">
      <c r="A31" s="17" t="s">
        <v>15</v>
      </c>
      <c r="B31" s="36" t="s">
        <v>37</v>
      </c>
      <c r="C31" s="7">
        <v>0.2</v>
      </c>
      <c r="D31" s="88" t="s">
        <v>81</v>
      </c>
    </row>
    <row r="32" spans="1:4" ht="25.5">
      <c r="A32" s="17" t="s">
        <v>16</v>
      </c>
      <c r="B32" s="30" t="s">
        <v>38</v>
      </c>
      <c r="C32" s="13">
        <v>0.6</v>
      </c>
      <c r="D32" s="9" t="s">
        <v>127</v>
      </c>
    </row>
    <row r="33" spans="1:4" ht="25.5">
      <c r="A33" s="9"/>
      <c r="B33" s="38" t="s">
        <v>35</v>
      </c>
      <c r="C33" s="9"/>
      <c r="D33" s="88" t="s">
        <v>89</v>
      </c>
    </row>
    <row r="34" spans="1:4" ht="12.75">
      <c r="A34" s="9"/>
      <c r="B34" s="9" t="s">
        <v>134</v>
      </c>
      <c r="C34" s="9"/>
      <c r="D34" s="88" t="s">
        <v>32</v>
      </c>
    </row>
    <row r="35" spans="1:4" ht="12.75">
      <c r="A35" s="9"/>
      <c r="B35" s="9" t="s">
        <v>135</v>
      </c>
      <c r="C35" s="9"/>
      <c r="D35" s="88" t="s">
        <v>90</v>
      </c>
    </row>
    <row r="36" spans="1:4" ht="12.75">
      <c r="A36" s="9"/>
      <c r="B36" s="9" t="s">
        <v>164</v>
      </c>
      <c r="C36" s="9"/>
      <c r="D36" s="88" t="s">
        <v>32</v>
      </c>
    </row>
    <row r="37" spans="1:4" ht="12.75">
      <c r="A37" s="9"/>
      <c r="B37" s="9" t="s">
        <v>170</v>
      </c>
      <c r="C37" s="9"/>
      <c r="D37" s="88" t="s">
        <v>32</v>
      </c>
    </row>
    <row r="38" spans="1:4" ht="12.75">
      <c r="A38" s="8"/>
      <c r="B38" s="9" t="s">
        <v>41</v>
      </c>
      <c r="C38" s="9"/>
      <c r="D38" s="88" t="s">
        <v>24</v>
      </c>
    </row>
    <row r="39" spans="1:4" ht="17.25" customHeight="1">
      <c r="A39" s="17" t="s">
        <v>18</v>
      </c>
      <c r="B39" s="29" t="s">
        <v>6</v>
      </c>
      <c r="C39" s="55">
        <v>0.45</v>
      </c>
      <c r="D39" s="9"/>
    </row>
    <row r="40" spans="1:4" ht="51">
      <c r="A40" s="17"/>
      <c r="B40" s="53" t="s">
        <v>44</v>
      </c>
      <c r="C40" s="51"/>
      <c r="D40" s="139" t="s">
        <v>231</v>
      </c>
    </row>
    <row r="41" spans="1:4" ht="12.75">
      <c r="A41" s="17" t="s">
        <v>19</v>
      </c>
      <c r="B41" s="50" t="s">
        <v>45</v>
      </c>
      <c r="C41" s="54">
        <v>3</v>
      </c>
      <c r="D41" s="9" t="s">
        <v>82</v>
      </c>
    </row>
    <row r="42" spans="1:4" ht="36">
      <c r="A42" s="17"/>
      <c r="B42" s="120" t="s">
        <v>162</v>
      </c>
      <c r="C42" s="54"/>
      <c r="D42" s="9"/>
    </row>
    <row r="43" spans="1:4" ht="15.75">
      <c r="A43" s="17"/>
      <c r="B43" s="56" t="s">
        <v>27</v>
      </c>
      <c r="C43" s="91">
        <f>C14+C24+C28+C29+C31+C32+C39+C41</f>
        <v>11.98</v>
      </c>
      <c r="D43" s="9"/>
    </row>
    <row r="44" spans="1:4" ht="12.75">
      <c r="A44" s="17"/>
      <c r="B44" s="56" t="s">
        <v>47</v>
      </c>
      <c r="C44" s="7"/>
      <c r="D44" s="94"/>
    </row>
    <row r="45" spans="1:4" ht="12.75">
      <c r="A45" s="17"/>
      <c r="B45" s="63" t="s">
        <v>11</v>
      </c>
      <c r="C45" s="62">
        <v>0.72</v>
      </c>
      <c r="D45" s="9"/>
    </row>
    <row r="46" spans="1:4" ht="12.75">
      <c r="A46" s="17"/>
      <c r="B46" s="63" t="s">
        <v>48</v>
      </c>
      <c r="C46" s="62">
        <v>2.88</v>
      </c>
      <c r="D46" s="75"/>
    </row>
    <row r="48" ht="12.75">
      <c r="B48" s="3" t="s">
        <v>7</v>
      </c>
    </row>
    <row r="49" spans="2:4" ht="12.75">
      <c r="B49" s="3" t="s">
        <v>84</v>
      </c>
      <c r="D49" t="s">
        <v>10</v>
      </c>
    </row>
    <row r="50" ht="12.75">
      <c r="B50" t="s">
        <v>8</v>
      </c>
    </row>
    <row r="51" spans="2:4" ht="12.75">
      <c r="B51" t="s">
        <v>9</v>
      </c>
      <c r="D51" t="s">
        <v>10</v>
      </c>
    </row>
    <row r="52" spans="2:4" ht="12.75">
      <c r="B52" t="s">
        <v>9</v>
      </c>
      <c r="D52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9"/>
  <sheetViews>
    <sheetView zoomScalePageLayoutView="0" workbookViewId="0" topLeftCell="A13">
      <selection activeCell="F28" sqref="F28"/>
    </sheetView>
  </sheetViews>
  <sheetFormatPr defaultColWidth="9.00390625" defaultRowHeight="12.75"/>
  <cols>
    <col min="2" max="2" width="31.125" style="0" customWidth="1"/>
    <col min="3" max="3" width="13.375" style="0" customWidth="1"/>
    <col min="4" max="4" width="25.375" style="0" customWidth="1"/>
    <col min="5" max="5" width="11.25390625" style="0" customWidth="1"/>
    <col min="6" max="6" width="33.125" style="0" customWidth="1"/>
    <col min="7" max="7" width="11.00390625" style="0" customWidth="1"/>
    <col min="8" max="8" width="15.37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177</v>
      </c>
      <c r="C5" s="2"/>
      <c r="D5" s="2"/>
    </row>
    <row r="6" spans="2:4" ht="12.75">
      <c r="B6" s="2" t="s">
        <v>178</v>
      </c>
      <c r="C6" s="2"/>
      <c r="D6" s="2"/>
    </row>
    <row r="7" spans="2:4" ht="12.75">
      <c r="B7" s="2" t="s">
        <v>179</v>
      </c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74" t="s">
        <v>180</v>
      </c>
      <c r="C10" s="74"/>
      <c r="D10" s="74"/>
    </row>
    <row r="11" spans="2:4" ht="12.75">
      <c r="B11" s="74" t="s">
        <v>59</v>
      </c>
      <c r="C11" s="74">
        <v>2885.01</v>
      </c>
      <c r="D11" s="74" t="s">
        <v>60</v>
      </c>
    </row>
    <row r="12" spans="2:4" ht="12.75">
      <c r="B12" s="1"/>
      <c r="C12" s="1"/>
      <c r="D12" s="1"/>
    </row>
    <row r="13" spans="1:4" ht="12.75">
      <c r="A13" s="74" t="s">
        <v>181</v>
      </c>
      <c r="B13" s="74"/>
      <c r="C13" s="74"/>
      <c r="D13" s="74"/>
    </row>
    <row r="14" spans="1:4" ht="12.75">
      <c r="A14" s="74" t="s">
        <v>182</v>
      </c>
      <c r="B14" s="74"/>
      <c r="C14" s="74"/>
      <c r="D14" s="74"/>
    </row>
    <row r="15" spans="2:4" ht="12.75">
      <c r="B15" s="1"/>
      <c r="C15" s="1"/>
      <c r="D15" s="1"/>
    </row>
    <row r="16" spans="1:4" ht="12.75">
      <c r="A16" s="4"/>
      <c r="B16" s="4"/>
      <c r="C16" s="4"/>
      <c r="D16" s="4"/>
    </row>
    <row r="17" spans="1:4" ht="12.75">
      <c r="A17" s="5"/>
      <c r="B17" s="5"/>
      <c r="C17" s="5"/>
      <c r="D17" s="5" t="s">
        <v>183</v>
      </c>
    </row>
    <row r="18" spans="1:4" ht="12.75">
      <c r="A18" s="6" t="s">
        <v>0</v>
      </c>
      <c r="B18" s="7" t="s">
        <v>1</v>
      </c>
      <c r="C18" s="6" t="s">
        <v>2</v>
      </c>
      <c r="D18" s="7" t="s">
        <v>184</v>
      </c>
    </row>
    <row r="19" spans="1:4" ht="12.75">
      <c r="A19" s="4"/>
      <c r="B19" s="121" t="s">
        <v>3</v>
      </c>
      <c r="C19" s="4"/>
      <c r="D19" s="4"/>
    </row>
    <row r="20" spans="1:4" ht="12.75">
      <c r="A20" s="122">
        <v>1</v>
      </c>
      <c r="B20" s="84" t="s">
        <v>64</v>
      </c>
      <c r="C20" s="85">
        <f>6.41*D20/D40</f>
        <v>1.8759037923182451</v>
      </c>
      <c r="D20" s="85">
        <v>5412</v>
      </c>
    </row>
    <row r="21" spans="1:4" ht="12.75">
      <c r="A21" s="123"/>
      <c r="B21" s="124" t="s">
        <v>185</v>
      </c>
      <c r="C21" s="125"/>
      <c r="D21" s="124"/>
    </row>
    <row r="22" spans="1:4" ht="12.75">
      <c r="A22" s="123">
        <v>2</v>
      </c>
      <c r="B22" s="124" t="s">
        <v>186</v>
      </c>
      <c r="C22" s="125">
        <f>6.41*D22/D40</f>
        <v>2.168914973360061</v>
      </c>
      <c r="D22" s="125">
        <v>6257.34</v>
      </c>
    </row>
    <row r="23" spans="1:4" ht="12.75">
      <c r="A23" s="126"/>
      <c r="B23" s="127" t="s">
        <v>187</v>
      </c>
      <c r="C23" s="128"/>
      <c r="D23" s="121"/>
    </row>
    <row r="24" spans="1:4" ht="12.75">
      <c r="A24" s="122">
        <v>3</v>
      </c>
      <c r="B24" s="129" t="s">
        <v>188</v>
      </c>
      <c r="C24" s="85">
        <f>6.41*D24/D40</f>
        <v>0.034661932600115394</v>
      </c>
      <c r="D24" s="84">
        <v>100</v>
      </c>
    </row>
    <row r="25" spans="1:4" ht="12.75">
      <c r="A25" s="130">
        <v>4</v>
      </c>
      <c r="B25" s="131" t="s">
        <v>66</v>
      </c>
      <c r="C25" s="89">
        <f>6.41*D25/D40</f>
        <v>0.05199289890017309</v>
      </c>
      <c r="D25" s="90">
        <v>150</v>
      </c>
    </row>
    <row r="26" spans="1:4" ht="12.75">
      <c r="A26" s="130">
        <v>5</v>
      </c>
      <c r="B26" s="131" t="s">
        <v>189</v>
      </c>
      <c r="C26" s="89">
        <f>6.41*D26/D40</f>
        <v>0.057771043064612324</v>
      </c>
      <c r="D26" s="90">
        <v>166.67</v>
      </c>
    </row>
    <row r="27" spans="1:4" ht="12.75">
      <c r="A27" s="8">
        <v>6</v>
      </c>
      <c r="B27" s="131" t="s">
        <v>6</v>
      </c>
      <c r="C27" s="132">
        <f>6.41*D27/D40</f>
        <v>0.27729546080092315</v>
      </c>
      <c r="D27" s="132">
        <v>800</v>
      </c>
    </row>
    <row r="28" spans="1:4" ht="12.75">
      <c r="A28" s="4"/>
      <c r="B28" s="127" t="s">
        <v>190</v>
      </c>
      <c r="C28" s="133"/>
      <c r="D28" s="4"/>
    </row>
    <row r="29" spans="1:4" ht="12.75">
      <c r="A29" s="122">
        <v>7</v>
      </c>
      <c r="B29" s="129" t="s">
        <v>191</v>
      </c>
      <c r="C29" s="134">
        <f>6.41*D29/D40</f>
        <v>0</v>
      </c>
      <c r="D29" s="134">
        <v>0</v>
      </c>
    </row>
    <row r="30" spans="1:4" ht="12.75">
      <c r="A30" s="123"/>
      <c r="B30" s="135" t="s">
        <v>192</v>
      </c>
      <c r="C30" s="136"/>
      <c r="D30" s="136"/>
    </row>
    <row r="31" spans="1:4" ht="12.75">
      <c r="A31" s="123"/>
      <c r="B31" s="135" t="s">
        <v>193</v>
      </c>
      <c r="C31" s="136"/>
      <c r="D31" s="136"/>
    </row>
    <row r="32" spans="1:4" ht="12.75">
      <c r="A32" s="123"/>
      <c r="B32" s="135" t="s">
        <v>194</v>
      </c>
      <c r="C32" s="136"/>
      <c r="D32" s="136"/>
    </row>
    <row r="33" spans="1:4" ht="12.75">
      <c r="A33" s="123"/>
      <c r="B33" s="135" t="s">
        <v>195</v>
      </c>
      <c r="C33" s="136"/>
      <c r="D33" s="136"/>
    </row>
    <row r="34" spans="1:4" ht="12.75">
      <c r="A34" s="123"/>
      <c r="B34" s="135" t="s">
        <v>196</v>
      </c>
      <c r="C34" s="136"/>
      <c r="D34" s="136"/>
    </row>
    <row r="35" spans="1:4" ht="12.75">
      <c r="A35" s="123">
        <v>8</v>
      </c>
      <c r="B35" s="135" t="s">
        <v>197</v>
      </c>
      <c r="C35" s="136">
        <f>6.41*D35/D40</f>
        <v>0.020311892503667623</v>
      </c>
      <c r="D35" s="136">
        <v>58.6</v>
      </c>
    </row>
    <row r="36" spans="1:4" ht="12.75">
      <c r="A36" s="4"/>
      <c r="B36" s="127"/>
      <c r="C36" s="128"/>
      <c r="D36" s="4"/>
    </row>
    <row r="37" spans="1:4" ht="12.75">
      <c r="A37" s="5"/>
      <c r="B37" s="135" t="s">
        <v>198</v>
      </c>
      <c r="C37" s="137"/>
      <c r="D37" s="5"/>
    </row>
    <row r="38" spans="1:4" ht="12.75">
      <c r="A38" s="122">
        <v>9</v>
      </c>
      <c r="B38" s="129" t="s">
        <v>199</v>
      </c>
      <c r="C38" s="85">
        <f>6.41*D38/D40</f>
        <v>1.5384005545909216</v>
      </c>
      <c r="D38" s="84">
        <v>4438.3</v>
      </c>
    </row>
    <row r="39" spans="1:4" ht="12.75">
      <c r="A39" s="130">
        <v>10</v>
      </c>
      <c r="B39" s="90" t="s">
        <v>200</v>
      </c>
      <c r="C39" s="89">
        <f>6.41*D39/D40</f>
        <v>0.3847474518612809</v>
      </c>
      <c r="D39" s="89">
        <v>1110</v>
      </c>
    </row>
    <row r="40" spans="3:4" ht="12.75">
      <c r="C40" s="78">
        <f>C20+C22+C24+C25+C26+C27+C29+C35+C38+C39</f>
        <v>6.41</v>
      </c>
      <c r="D40" s="78">
        <f>D20+D22+D24+D25+D26+D27+D29+D35+D38+D39</f>
        <v>18492.91</v>
      </c>
    </row>
    <row r="42" ht="12.75">
      <c r="B42" s="3" t="s">
        <v>7</v>
      </c>
    </row>
    <row r="44" ht="12.75">
      <c r="B44" t="s">
        <v>201</v>
      </c>
    </row>
    <row r="45" spans="2:4" ht="12.75">
      <c r="B45" t="s">
        <v>202</v>
      </c>
      <c r="D45" t="s">
        <v>203</v>
      </c>
    </row>
    <row r="47" ht="12.75">
      <c r="B47" t="s">
        <v>8</v>
      </c>
    </row>
    <row r="49" spans="2:4" ht="12.75">
      <c r="B49" t="s">
        <v>9</v>
      </c>
      <c r="D49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3">
      <selection activeCell="A39" sqref="A39"/>
    </sheetView>
  </sheetViews>
  <sheetFormatPr defaultColWidth="9.00390625" defaultRowHeight="12.75"/>
  <cols>
    <col min="1" max="1" width="6.375" style="0" customWidth="1"/>
    <col min="2" max="2" width="38.375" style="0" customWidth="1"/>
    <col min="3" max="3" width="11.25390625" style="0" customWidth="1"/>
    <col min="4" max="4" width="24.375" style="0" customWidth="1"/>
    <col min="5" max="5" width="14.875" style="0" customWidth="1"/>
    <col min="6" max="6" width="8.25390625" style="0" customWidth="1"/>
    <col min="7" max="7" width="8.375" style="0" customWidth="1"/>
    <col min="8" max="8" width="8.75390625" style="0" customWidth="1"/>
    <col min="9" max="9" width="10.25390625" style="0" customWidth="1"/>
  </cols>
  <sheetData>
    <row r="1" ht="12.75">
      <c r="D1" s="1" t="s">
        <v>4</v>
      </c>
    </row>
    <row r="2" spans="1:5" ht="25.5" customHeight="1">
      <c r="A2" s="144"/>
      <c r="B2" s="144"/>
      <c r="C2" s="144"/>
      <c r="D2" s="144"/>
      <c r="E2" s="144"/>
    </row>
    <row r="3" spans="1:5" ht="12.75" customHeight="1" hidden="1">
      <c r="A3" s="144"/>
      <c r="B3" s="144"/>
      <c r="C3" s="144"/>
      <c r="D3" s="144"/>
      <c r="E3" s="144"/>
    </row>
    <row r="4" spans="1:4" ht="12.75">
      <c r="A4" s="97"/>
      <c r="B4" s="97"/>
      <c r="C4" s="97"/>
      <c r="D4" s="97"/>
    </row>
    <row r="5" spans="1:4" ht="12.75">
      <c r="A5" s="97"/>
      <c r="B5" s="2" t="s">
        <v>128</v>
      </c>
      <c r="C5" s="2"/>
      <c r="D5" s="2"/>
    </row>
    <row r="6" spans="1:4" ht="12.75">
      <c r="A6" s="97"/>
      <c r="B6" s="2" t="s">
        <v>129</v>
      </c>
      <c r="C6" s="2"/>
      <c r="D6" s="2"/>
    </row>
    <row r="7" spans="2:4" ht="12.75">
      <c r="B7" s="2" t="s">
        <v>285</v>
      </c>
      <c r="C7" s="2"/>
      <c r="D7" s="2"/>
    </row>
    <row r="8" spans="2:4" ht="12.75">
      <c r="B8" s="2"/>
      <c r="C8" s="2"/>
      <c r="D8" s="2"/>
    </row>
    <row r="9" spans="1:4" ht="12.75">
      <c r="A9" s="4"/>
      <c r="B9" s="4"/>
      <c r="C9" s="4"/>
      <c r="D9" s="4"/>
    </row>
    <row r="10" spans="1:4" ht="16.5" customHeight="1">
      <c r="A10" s="5"/>
      <c r="B10" s="5"/>
      <c r="C10" s="14" t="s">
        <v>61</v>
      </c>
      <c r="D10" s="5" t="s">
        <v>21</v>
      </c>
    </row>
    <row r="11" spans="1:4" ht="21" customHeight="1">
      <c r="A11" s="6" t="s">
        <v>0</v>
      </c>
      <c r="B11" s="7" t="s">
        <v>1</v>
      </c>
      <c r="C11" s="7" t="s">
        <v>69</v>
      </c>
      <c r="D11" s="7"/>
    </row>
    <row r="12" spans="1:4" ht="16.5" customHeight="1">
      <c r="A12" s="16" t="s">
        <v>12</v>
      </c>
      <c r="B12" s="37" t="s">
        <v>147</v>
      </c>
      <c r="C12" s="27"/>
      <c r="D12" s="23"/>
    </row>
    <row r="13" spans="1:4" ht="84" customHeight="1">
      <c r="A13" s="16"/>
      <c r="B13" s="30" t="s">
        <v>171</v>
      </c>
      <c r="C13" s="13">
        <f>C14+C15+C16+C17+C18+C19+C21+C20</f>
        <v>3.9499999999999997</v>
      </c>
      <c r="D13" s="39"/>
    </row>
    <row r="14" spans="1:4" ht="93" customHeight="1">
      <c r="A14" s="16"/>
      <c r="B14" s="10" t="s">
        <v>70</v>
      </c>
      <c r="C14" s="99">
        <v>1.46</v>
      </c>
      <c r="D14" s="24" t="s">
        <v>172</v>
      </c>
    </row>
    <row r="15" spans="1:4" ht="115.5" customHeight="1">
      <c r="A15" s="100"/>
      <c r="B15" s="10" t="s">
        <v>71</v>
      </c>
      <c r="C15" s="99">
        <v>1.31</v>
      </c>
      <c r="D15" s="24" t="s">
        <v>172</v>
      </c>
    </row>
    <row r="16" spans="1:4" ht="86.25" customHeight="1">
      <c r="A16" s="32"/>
      <c r="B16" s="10" t="s">
        <v>72</v>
      </c>
      <c r="C16" s="99">
        <v>0.59</v>
      </c>
      <c r="D16" s="24" t="s">
        <v>172</v>
      </c>
    </row>
    <row r="17" spans="1:4" ht="27.75" customHeight="1">
      <c r="A17" s="32"/>
      <c r="B17" s="112" t="s">
        <v>73</v>
      </c>
      <c r="C17" s="22">
        <v>0</v>
      </c>
      <c r="D17" s="25" t="s">
        <v>130</v>
      </c>
    </row>
    <row r="18" spans="1:4" ht="27" customHeight="1">
      <c r="A18" s="21"/>
      <c r="B18" s="112" t="s">
        <v>74</v>
      </c>
      <c r="C18" s="22">
        <v>0</v>
      </c>
      <c r="D18" s="25" t="s">
        <v>131</v>
      </c>
    </row>
    <row r="19" spans="1:4" ht="36">
      <c r="A19" s="18"/>
      <c r="B19" s="113" t="s">
        <v>75</v>
      </c>
      <c r="C19" s="22">
        <v>0.28</v>
      </c>
      <c r="D19" s="25" t="s">
        <v>24</v>
      </c>
    </row>
    <row r="20" spans="1:4" ht="12.75">
      <c r="A20" s="18"/>
      <c r="B20" s="114" t="s">
        <v>154</v>
      </c>
      <c r="C20" s="40">
        <v>0.23</v>
      </c>
      <c r="D20" s="24" t="s">
        <v>172</v>
      </c>
    </row>
    <row r="21" spans="1:4" ht="26.25" customHeight="1">
      <c r="A21" s="18"/>
      <c r="B21" s="114" t="s">
        <v>68</v>
      </c>
      <c r="C21" s="40">
        <v>0.08</v>
      </c>
      <c r="D21" s="41" t="s">
        <v>31</v>
      </c>
    </row>
    <row r="22" spans="1:4" ht="45.75" customHeight="1">
      <c r="A22" s="13" t="s">
        <v>13</v>
      </c>
      <c r="B22" s="20" t="s">
        <v>141</v>
      </c>
      <c r="C22" s="19"/>
      <c r="D22" s="19"/>
    </row>
    <row r="23" spans="1:4" ht="21.75" customHeight="1">
      <c r="A23" s="19"/>
      <c r="B23" s="4" t="s">
        <v>3</v>
      </c>
      <c r="C23" s="19"/>
      <c r="D23" s="4"/>
    </row>
    <row r="24" spans="1:4" ht="12.75">
      <c r="A24" s="17"/>
      <c r="B24" s="49" t="s">
        <v>143</v>
      </c>
      <c r="C24" s="7">
        <f>C25+C26+C27</f>
        <v>3.0300000000000002</v>
      </c>
      <c r="D24" s="42"/>
    </row>
    <row r="25" spans="1:4" ht="33.75">
      <c r="A25" s="18"/>
      <c r="B25" s="10" t="s">
        <v>173</v>
      </c>
      <c r="C25" s="22">
        <v>2.7</v>
      </c>
      <c r="D25" s="24" t="s">
        <v>88</v>
      </c>
    </row>
    <row r="26" spans="1:4" ht="12.75">
      <c r="A26" s="17"/>
      <c r="B26" s="11" t="s">
        <v>281</v>
      </c>
      <c r="C26" s="31">
        <v>0.13</v>
      </c>
      <c r="D26" s="43" t="s">
        <v>121</v>
      </c>
    </row>
    <row r="27" spans="1:4" ht="17.25" customHeight="1">
      <c r="A27" s="17"/>
      <c r="B27" s="11" t="s">
        <v>282</v>
      </c>
      <c r="C27" s="31">
        <v>0.2</v>
      </c>
      <c r="D27" s="43" t="s">
        <v>24</v>
      </c>
    </row>
    <row r="28" spans="1:4" ht="25.5">
      <c r="A28" s="17"/>
      <c r="B28" s="28" t="s">
        <v>168</v>
      </c>
      <c r="C28" s="13">
        <v>0.09</v>
      </c>
      <c r="D28" s="44" t="s">
        <v>23</v>
      </c>
    </row>
    <row r="29" spans="1:4" ht="25.5">
      <c r="A29" s="17"/>
      <c r="B29" s="28" t="s">
        <v>169</v>
      </c>
      <c r="C29" s="13">
        <v>0.29</v>
      </c>
      <c r="D29" s="45" t="s">
        <v>24</v>
      </c>
    </row>
    <row r="30" spans="1:4" ht="51">
      <c r="A30" s="13" t="s">
        <v>14</v>
      </c>
      <c r="B30" s="30" t="s">
        <v>34</v>
      </c>
      <c r="C30" s="9"/>
      <c r="D30" s="9"/>
    </row>
    <row r="31" spans="1:4" ht="25.5">
      <c r="A31" s="17" t="s">
        <v>15</v>
      </c>
      <c r="B31" s="36" t="s">
        <v>37</v>
      </c>
      <c r="C31" s="7">
        <v>0.19</v>
      </c>
      <c r="D31" s="11" t="s">
        <v>36</v>
      </c>
    </row>
    <row r="32" spans="1:4" ht="25.5">
      <c r="A32" s="17" t="s">
        <v>16</v>
      </c>
      <c r="B32" s="30" t="s">
        <v>38</v>
      </c>
      <c r="C32" s="7">
        <v>0.31</v>
      </c>
      <c r="D32" s="43" t="s">
        <v>127</v>
      </c>
    </row>
    <row r="33" spans="1:4" ht="24">
      <c r="A33" s="9"/>
      <c r="B33" s="112" t="s">
        <v>167</v>
      </c>
      <c r="C33" s="9"/>
      <c r="D33" s="45" t="s">
        <v>24</v>
      </c>
    </row>
    <row r="34" spans="1:4" ht="12.75">
      <c r="A34" s="9"/>
      <c r="B34" s="115" t="s">
        <v>134</v>
      </c>
      <c r="C34" s="9"/>
      <c r="D34" s="43" t="s">
        <v>32</v>
      </c>
    </row>
    <row r="35" spans="1:4" ht="12.75">
      <c r="A35" s="9"/>
      <c r="B35" s="115" t="s">
        <v>135</v>
      </c>
      <c r="C35" s="9"/>
      <c r="D35" s="43" t="s">
        <v>32</v>
      </c>
    </row>
    <row r="36" spans="1:4" ht="12.75">
      <c r="A36" s="9"/>
      <c r="B36" s="115" t="s">
        <v>116</v>
      </c>
      <c r="C36" s="9"/>
      <c r="D36" s="43" t="s">
        <v>32</v>
      </c>
    </row>
    <row r="37" spans="1:4" ht="12.75">
      <c r="A37" s="9"/>
      <c r="B37" s="115" t="s">
        <v>174</v>
      </c>
      <c r="C37" s="9"/>
      <c r="D37" s="43" t="s">
        <v>32</v>
      </c>
    </row>
    <row r="38" spans="1:4" ht="12.75">
      <c r="A38" s="8"/>
      <c r="B38" s="115" t="s">
        <v>283</v>
      </c>
      <c r="C38" s="9"/>
      <c r="D38" s="45" t="s">
        <v>24</v>
      </c>
    </row>
    <row r="39" spans="1:4" ht="21" customHeight="1">
      <c r="A39" s="17" t="s">
        <v>18</v>
      </c>
      <c r="B39" s="29" t="s">
        <v>6</v>
      </c>
      <c r="C39" s="55">
        <v>0.35</v>
      </c>
      <c r="D39" s="46"/>
    </row>
    <row r="40" spans="1:4" ht="48">
      <c r="A40" s="17"/>
      <c r="B40" s="139" t="s">
        <v>44</v>
      </c>
      <c r="C40" s="51"/>
      <c r="D40" s="142" t="s">
        <v>284</v>
      </c>
    </row>
    <row r="41" spans="1:4" ht="12.75">
      <c r="A41" s="17" t="s">
        <v>19</v>
      </c>
      <c r="B41" s="50" t="s">
        <v>45</v>
      </c>
      <c r="C41" s="54">
        <v>3</v>
      </c>
      <c r="D41" s="52" t="s">
        <v>46</v>
      </c>
    </row>
    <row r="42" spans="1:4" ht="36">
      <c r="A42" s="17"/>
      <c r="B42" s="139" t="s">
        <v>175</v>
      </c>
      <c r="C42" s="54"/>
      <c r="D42" s="52"/>
    </row>
    <row r="43" spans="1:4" ht="15.75">
      <c r="A43" s="17"/>
      <c r="B43" s="116" t="s">
        <v>87</v>
      </c>
      <c r="C43" s="54">
        <v>0.79</v>
      </c>
      <c r="D43" s="52"/>
    </row>
    <row r="44" spans="1:4" ht="15.75">
      <c r="A44" s="17"/>
      <c r="B44" s="56" t="s">
        <v>27</v>
      </c>
      <c r="C44" s="79">
        <f>C13+C24+C28+C29+C31+C32+C39+C43+C41</f>
        <v>12</v>
      </c>
      <c r="D44" s="52"/>
    </row>
    <row r="45" spans="1:4" ht="12.75">
      <c r="A45" s="17"/>
      <c r="B45" s="56" t="s">
        <v>47</v>
      </c>
      <c r="C45" s="98"/>
      <c r="D45" s="52"/>
    </row>
    <row r="46" spans="1:4" ht="12.75">
      <c r="A46" s="17"/>
      <c r="B46" s="93" t="s">
        <v>78</v>
      </c>
      <c r="C46" s="62">
        <v>0.72</v>
      </c>
      <c r="D46" s="52" t="s">
        <v>26</v>
      </c>
    </row>
    <row r="47" spans="1:4" ht="12.75">
      <c r="A47" s="9"/>
      <c r="B47" s="93" t="s">
        <v>79</v>
      </c>
      <c r="C47" s="62">
        <v>2.88</v>
      </c>
      <c r="D47" s="52" t="s">
        <v>26</v>
      </c>
    </row>
    <row r="48" spans="1:4" ht="12.75">
      <c r="A48" s="87"/>
      <c r="B48" s="117"/>
      <c r="C48" s="118"/>
      <c r="D48" s="119"/>
    </row>
    <row r="49" spans="1:4" ht="12.75">
      <c r="A49" s="87"/>
      <c r="B49" s="117"/>
      <c r="C49" s="118"/>
      <c r="D49" s="119"/>
    </row>
    <row r="50" ht="12.75">
      <c r="B50" s="3" t="s">
        <v>7</v>
      </c>
    </row>
    <row r="51" ht="12.75">
      <c r="B51" t="s">
        <v>8</v>
      </c>
    </row>
    <row r="53" spans="2:4" ht="12.75">
      <c r="B53" t="s">
        <v>9</v>
      </c>
      <c r="D53" t="s">
        <v>10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1">
      <selection activeCell="B8" sqref="B8"/>
    </sheetView>
  </sheetViews>
  <sheetFormatPr defaultColWidth="9.00390625" defaultRowHeight="12.75"/>
  <cols>
    <col min="2" max="2" width="28.875" style="0" customWidth="1"/>
    <col min="3" max="3" width="15.25390625" style="0" customWidth="1"/>
    <col min="4" max="4" width="26.12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177</v>
      </c>
      <c r="C5" s="2"/>
      <c r="D5" s="2"/>
    </row>
    <row r="6" spans="2:4" ht="12.75">
      <c r="B6" s="2" t="s">
        <v>178</v>
      </c>
      <c r="C6" s="2"/>
      <c r="D6" s="2"/>
    </row>
    <row r="7" spans="2:4" ht="12.75">
      <c r="B7" s="2" t="s">
        <v>204</v>
      </c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74" t="s">
        <v>205</v>
      </c>
      <c r="C10" s="74"/>
      <c r="D10" s="74"/>
    </row>
    <row r="11" spans="2:4" ht="12.75">
      <c r="B11" s="74" t="s">
        <v>59</v>
      </c>
      <c r="C11" s="74">
        <v>2891.49</v>
      </c>
      <c r="D11" s="74" t="s">
        <v>60</v>
      </c>
    </row>
    <row r="12" spans="2:6" ht="12.75">
      <c r="B12" s="1"/>
      <c r="C12" s="1"/>
      <c r="D12" s="1"/>
      <c r="F12">
        <f>C11*6.41</f>
        <v>18534.4509</v>
      </c>
    </row>
    <row r="13" spans="1:4" ht="12.75">
      <c r="A13" s="74" t="s">
        <v>181</v>
      </c>
      <c r="B13" s="74"/>
      <c r="C13" s="74"/>
      <c r="D13" s="74"/>
    </row>
    <row r="14" spans="1:4" ht="12.75">
      <c r="A14" s="74" t="s">
        <v>232</v>
      </c>
      <c r="B14" s="74"/>
      <c r="C14" s="74"/>
      <c r="D14" s="74"/>
    </row>
    <row r="15" spans="2:4" ht="12.75">
      <c r="B15" s="1"/>
      <c r="C15" s="1"/>
      <c r="D15" s="1"/>
    </row>
    <row r="16" spans="1:4" ht="12.75">
      <c r="A16" s="4"/>
      <c r="B16" s="4"/>
      <c r="C16" s="4"/>
      <c r="D16" s="4"/>
    </row>
    <row r="17" spans="1:4" ht="12.75">
      <c r="A17" s="5"/>
      <c r="B17" s="5"/>
      <c r="C17" s="5"/>
      <c r="D17" s="5" t="s">
        <v>183</v>
      </c>
    </row>
    <row r="18" spans="1:4" ht="12.75">
      <c r="A18" s="6" t="s">
        <v>0</v>
      </c>
      <c r="B18" s="7" t="s">
        <v>1</v>
      </c>
      <c r="C18" s="6" t="s">
        <v>2</v>
      </c>
      <c r="D18" s="7" t="s">
        <v>184</v>
      </c>
    </row>
    <row r="19" spans="1:4" ht="12.75">
      <c r="A19" s="4"/>
      <c r="B19" s="121" t="s">
        <v>3</v>
      </c>
      <c r="C19" s="4"/>
      <c r="D19" s="4"/>
    </row>
    <row r="20" spans="1:4" ht="12.75">
      <c r="A20" s="122">
        <v>1</v>
      </c>
      <c r="B20" s="84" t="s">
        <v>64</v>
      </c>
      <c r="C20" s="85">
        <f>6.41*D20/D40</f>
        <v>1.7171078720976347</v>
      </c>
      <c r="D20" s="85">
        <v>4965</v>
      </c>
    </row>
    <row r="21" spans="1:4" ht="12.75">
      <c r="A21" s="123"/>
      <c r="B21" s="124" t="s">
        <v>185</v>
      </c>
      <c r="C21" s="125"/>
      <c r="D21" s="124"/>
    </row>
    <row r="22" spans="1:4" ht="12.75">
      <c r="A22" s="123">
        <v>2</v>
      </c>
      <c r="B22" s="124" t="s">
        <v>186</v>
      </c>
      <c r="C22" s="125">
        <f>6.41*D22/D40</f>
        <v>2.1250705685898423</v>
      </c>
      <c r="D22" s="125">
        <v>6144.62</v>
      </c>
    </row>
    <row r="23" spans="1:4" ht="12.75">
      <c r="A23" s="126"/>
      <c r="B23" s="127" t="s">
        <v>187</v>
      </c>
      <c r="C23" s="128"/>
      <c r="D23" s="121"/>
    </row>
    <row r="24" spans="1:4" ht="12.75">
      <c r="A24" s="122">
        <v>3</v>
      </c>
      <c r="B24" s="129" t="s">
        <v>188</v>
      </c>
      <c r="C24" s="85">
        <f>6.41*D24/D40</f>
        <v>0.20992638033499783</v>
      </c>
      <c r="D24" s="84">
        <v>607</v>
      </c>
    </row>
    <row r="25" spans="1:4" ht="12.75">
      <c r="A25" s="130">
        <v>4</v>
      </c>
      <c r="B25" s="131" t="s">
        <v>66</v>
      </c>
      <c r="C25" s="85">
        <f>6.41*D25/D40</f>
        <v>0.051876370758236694</v>
      </c>
      <c r="D25" s="90">
        <v>150</v>
      </c>
    </row>
    <row r="26" spans="1:4" ht="12.75">
      <c r="A26" s="130">
        <v>5</v>
      </c>
      <c r="B26" s="131" t="s">
        <v>189</v>
      </c>
      <c r="C26" s="85">
        <f>6.41*D26/D40</f>
        <v>0.12104486510255229</v>
      </c>
      <c r="D26" s="90">
        <v>350</v>
      </c>
    </row>
    <row r="27" spans="1:4" ht="12.75">
      <c r="A27" s="8">
        <v>6</v>
      </c>
      <c r="B27" s="131" t="s">
        <v>6</v>
      </c>
      <c r="C27" s="85">
        <f>6.41*D27/D40</f>
        <v>0.24900657963953612</v>
      </c>
      <c r="D27" s="132">
        <v>720</v>
      </c>
    </row>
    <row r="28" spans="1:4" ht="12.75">
      <c r="A28" s="4"/>
      <c r="B28" s="127" t="s">
        <v>190</v>
      </c>
      <c r="C28" s="133"/>
      <c r="D28" s="4"/>
    </row>
    <row r="29" spans="1:4" ht="12.75">
      <c r="A29" s="122">
        <v>7</v>
      </c>
      <c r="B29" s="129" t="s">
        <v>191</v>
      </c>
      <c r="C29" s="134"/>
      <c r="D29" s="134"/>
    </row>
    <row r="30" spans="1:4" ht="12.75">
      <c r="A30" s="123"/>
      <c r="B30" s="135" t="s">
        <v>192</v>
      </c>
      <c r="C30" s="136"/>
      <c r="D30" s="136"/>
    </row>
    <row r="31" spans="1:4" ht="12.75">
      <c r="A31" s="123"/>
      <c r="B31" s="135" t="s">
        <v>193</v>
      </c>
      <c r="C31" s="136"/>
      <c r="D31" s="136"/>
    </row>
    <row r="32" spans="1:4" ht="12.75">
      <c r="A32" s="123"/>
      <c r="B32" s="135" t="s">
        <v>194</v>
      </c>
      <c r="C32" s="136"/>
      <c r="D32" s="136"/>
    </row>
    <row r="33" spans="1:4" ht="12.75">
      <c r="A33" s="123"/>
      <c r="B33" s="135" t="s">
        <v>195</v>
      </c>
      <c r="C33" s="136"/>
      <c r="D33" s="136"/>
    </row>
    <row r="34" spans="1:4" ht="12.75">
      <c r="A34" s="123"/>
      <c r="B34" s="135" t="s">
        <v>196</v>
      </c>
      <c r="C34" s="136"/>
      <c r="D34" s="136"/>
    </row>
    <row r="35" spans="1:4" ht="12.75">
      <c r="A35" s="123">
        <v>8</v>
      </c>
      <c r="B35" s="135" t="s">
        <v>197</v>
      </c>
      <c r="C35" s="136">
        <f>6.41*D35/D40</f>
        <v>0.020058863359851523</v>
      </c>
      <c r="D35" s="136">
        <v>58</v>
      </c>
    </row>
    <row r="36" spans="1:4" ht="12.75">
      <c r="A36" s="4"/>
      <c r="B36" s="127"/>
      <c r="C36" s="128"/>
      <c r="D36" s="4"/>
    </row>
    <row r="37" spans="1:4" ht="12.75">
      <c r="A37" s="5"/>
      <c r="B37" s="135" t="s">
        <v>198</v>
      </c>
      <c r="C37" s="137"/>
      <c r="D37" s="5"/>
    </row>
    <row r="38" spans="1:4" ht="12.75">
      <c r="A38" s="122">
        <v>9</v>
      </c>
      <c r="B38" s="129" t="s">
        <v>199</v>
      </c>
      <c r="C38" s="85">
        <v>1.53</v>
      </c>
      <c r="D38" s="84">
        <v>4427.76</v>
      </c>
    </row>
    <row r="39" spans="1:4" ht="12.75">
      <c r="A39" s="130">
        <v>10</v>
      </c>
      <c r="B39" s="90" t="s">
        <v>200</v>
      </c>
      <c r="C39" s="89">
        <f>6.41*D39/D40</f>
        <v>0.3846010375274152</v>
      </c>
      <c r="D39" s="89">
        <v>1112.07</v>
      </c>
    </row>
    <row r="40" spans="3:4" ht="12.75">
      <c r="C40" s="78">
        <f>C20+C22+C24+C25+C26+C27+C29+C35+C38+C39</f>
        <v>6.408692537410067</v>
      </c>
      <c r="D40" s="78">
        <f>D20+D22+D24+D25+D26+D27+D29+D35+D38+D39</f>
        <v>18534.449999999997</v>
      </c>
    </row>
    <row r="42" ht="12.75">
      <c r="B42" s="3" t="s">
        <v>7</v>
      </c>
    </row>
    <row r="44" ht="12.75">
      <c r="B44" t="s">
        <v>201</v>
      </c>
    </row>
    <row r="45" spans="2:4" ht="12.75">
      <c r="B45" t="s">
        <v>202</v>
      </c>
      <c r="D45" t="s">
        <v>203</v>
      </c>
    </row>
    <row r="47" ht="12.75">
      <c r="B47" t="s">
        <v>8</v>
      </c>
    </row>
    <row r="49" spans="2:4" ht="12.75">
      <c r="B49" t="s">
        <v>9</v>
      </c>
      <c r="D49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1">
      <selection activeCell="B8" sqref="B8"/>
    </sheetView>
  </sheetViews>
  <sheetFormatPr defaultColWidth="9.00390625" defaultRowHeight="12.75"/>
  <cols>
    <col min="2" max="2" width="28.875" style="0" customWidth="1"/>
    <col min="3" max="3" width="15.25390625" style="0" customWidth="1"/>
    <col min="4" max="4" width="26.2539062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177</v>
      </c>
      <c r="C5" s="2"/>
      <c r="D5" s="2"/>
    </row>
    <row r="6" spans="2:4" ht="12.75">
      <c r="B6" s="2" t="s">
        <v>178</v>
      </c>
      <c r="C6" s="2"/>
      <c r="D6" s="2"/>
    </row>
    <row r="7" spans="2:4" ht="12.75">
      <c r="B7" s="2" t="s">
        <v>207</v>
      </c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74" t="s">
        <v>208</v>
      </c>
      <c r="C10" s="74"/>
      <c r="D10" s="74"/>
    </row>
    <row r="11" spans="2:4" ht="12.75">
      <c r="B11" s="74" t="s">
        <v>59</v>
      </c>
      <c r="C11" s="74">
        <v>633.59</v>
      </c>
      <c r="D11" s="74" t="s">
        <v>60</v>
      </c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1:7" ht="12.75">
      <c r="A14" s="74" t="s">
        <v>181</v>
      </c>
      <c r="B14" s="74"/>
      <c r="C14" s="74"/>
      <c r="D14" s="74"/>
      <c r="G14">
        <f>C11*6.41</f>
        <v>4061.3119</v>
      </c>
    </row>
    <row r="15" spans="1:4" ht="12.75">
      <c r="A15" s="74" t="s">
        <v>233</v>
      </c>
      <c r="B15" s="74"/>
      <c r="C15" s="74"/>
      <c r="D15" s="74"/>
    </row>
    <row r="16" spans="2:4" ht="12.75">
      <c r="B16" s="1"/>
      <c r="C16" s="1"/>
      <c r="D16" s="1"/>
    </row>
    <row r="17" spans="1:4" ht="12.75">
      <c r="A17" s="4"/>
      <c r="B17" s="4"/>
      <c r="C17" s="4"/>
      <c r="D17" s="4"/>
    </row>
    <row r="18" spans="1:4" ht="12.75">
      <c r="A18" s="5"/>
      <c r="B18" s="5"/>
      <c r="C18" s="5"/>
      <c r="D18" s="5" t="s">
        <v>183</v>
      </c>
    </row>
    <row r="19" spans="1:4" ht="12.75">
      <c r="A19" s="6" t="s">
        <v>0</v>
      </c>
      <c r="B19" s="7" t="s">
        <v>1</v>
      </c>
      <c r="C19" s="6" t="s">
        <v>2</v>
      </c>
      <c r="D19" s="7" t="s">
        <v>184</v>
      </c>
    </row>
    <row r="20" spans="1:4" ht="12.75">
      <c r="A20" s="4"/>
      <c r="B20" s="121" t="s">
        <v>3</v>
      </c>
      <c r="C20" s="4"/>
      <c r="D20" s="4"/>
    </row>
    <row r="21" spans="1:4" ht="12.75">
      <c r="A21" s="122">
        <v>1</v>
      </c>
      <c r="B21" s="84" t="s">
        <v>64</v>
      </c>
      <c r="C21" s="85">
        <f>6.41*D21/D40</f>
        <v>3.843181141060397</v>
      </c>
      <c r="D21" s="85">
        <v>2435</v>
      </c>
    </row>
    <row r="22" spans="1:4" ht="12.75">
      <c r="A22" s="123"/>
      <c r="B22" s="124" t="s">
        <v>185</v>
      </c>
      <c r="C22" s="125"/>
      <c r="D22" s="124"/>
    </row>
    <row r="23" spans="1:4" ht="12.75">
      <c r="A23" s="123">
        <v>2</v>
      </c>
      <c r="B23" s="124" t="s">
        <v>186</v>
      </c>
      <c r="C23" s="125">
        <f>6.41*D23/D40</f>
        <v>1.5764145066493325</v>
      </c>
      <c r="D23" s="125">
        <v>998.8</v>
      </c>
    </row>
    <row r="24" spans="1:4" ht="12.75">
      <c r="A24" s="126"/>
      <c r="B24" s="127" t="s">
        <v>187</v>
      </c>
      <c r="C24" s="128"/>
      <c r="D24" s="121"/>
    </row>
    <row r="25" spans="1:4" ht="12.75">
      <c r="A25" s="122">
        <v>3</v>
      </c>
      <c r="B25" s="129" t="s">
        <v>188</v>
      </c>
      <c r="C25" s="85">
        <f>6.41*D25/D40</f>
        <v>0.10259005099339868</v>
      </c>
      <c r="D25" s="84">
        <v>65</v>
      </c>
    </row>
    <row r="26" spans="1:4" ht="12.75">
      <c r="A26" s="130">
        <v>4</v>
      </c>
      <c r="B26" s="131" t="s">
        <v>66</v>
      </c>
      <c r="C26" s="89">
        <f>6.41*D26/D40</f>
        <v>0</v>
      </c>
      <c r="D26" s="90">
        <v>0</v>
      </c>
    </row>
    <row r="27" spans="1:4" ht="12.75">
      <c r="A27" s="8">
        <v>5</v>
      </c>
      <c r="B27" s="131" t="s">
        <v>6</v>
      </c>
      <c r="C27" s="132">
        <f>6.41*D27/D40</f>
        <v>0.11258074365167889</v>
      </c>
      <c r="D27" s="132">
        <f>80-8.67</f>
        <v>71.33</v>
      </c>
    </row>
    <row r="28" spans="1:4" ht="12.75">
      <c r="A28" s="4"/>
      <c r="B28" s="127" t="s">
        <v>190</v>
      </c>
      <c r="C28" s="133"/>
      <c r="D28" s="4"/>
    </row>
    <row r="29" spans="1:4" ht="12.75">
      <c r="A29" s="122">
        <v>6</v>
      </c>
      <c r="B29" s="129" t="s">
        <v>191</v>
      </c>
      <c r="C29" s="134">
        <f>6.41*D29/D40</f>
        <v>0</v>
      </c>
      <c r="D29" s="134">
        <v>0</v>
      </c>
    </row>
    <row r="30" spans="1:6" ht="12.75">
      <c r="A30" s="123"/>
      <c r="B30" s="135" t="s">
        <v>192</v>
      </c>
      <c r="C30" s="136"/>
      <c r="D30" s="136"/>
      <c r="F30" s="77"/>
    </row>
    <row r="31" spans="1:4" ht="12.75">
      <c r="A31" s="123"/>
      <c r="B31" s="135" t="s">
        <v>193</v>
      </c>
      <c r="C31" s="136"/>
      <c r="D31" s="136"/>
    </row>
    <row r="32" spans="1:4" ht="12.75">
      <c r="A32" s="123"/>
      <c r="B32" s="135" t="s">
        <v>194</v>
      </c>
      <c r="C32" s="136"/>
      <c r="D32" s="136"/>
    </row>
    <row r="33" spans="1:4" ht="12.75">
      <c r="A33" s="123"/>
      <c r="B33" s="135" t="s">
        <v>195</v>
      </c>
      <c r="C33" s="136"/>
      <c r="D33" s="136"/>
    </row>
    <row r="34" spans="1:4" ht="12.75">
      <c r="A34" s="123"/>
      <c r="B34" s="135" t="s">
        <v>196</v>
      </c>
      <c r="C34" s="136"/>
      <c r="D34" s="136"/>
    </row>
    <row r="35" spans="1:4" ht="12.75">
      <c r="A35" s="123">
        <v>7</v>
      </c>
      <c r="B35" s="135" t="s">
        <v>197</v>
      </c>
      <c r="C35" s="136">
        <f>6.41*D35/D40</f>
        <v>0.015783084768215182</v>
      </c>
      <c r="D35" s="136">
        <v>10</v>
      </c>
    </row>
    <row r="36" spans="1:4" ht="12.75">
      <c r="A36" s="4"/>
      <c r="B36" s="127"/>
      <c r="C36" s="128"/>
      <c r="D36" s="4"/>
    </row>
    <row r="37" spans="1:4" ht="12.75">
      <c r="A37" s="5"/>
      <c r="B37" s="135" t="s">
        <v>198</v>
      </c>
      <c r="C37" s="137"/>
      <c r="D37" s="5"/>
    </row>
    <row r="38" spans="1:4" ht="12.75">
      <c r="A38" s="122">
        <v>8</v>
      </c>
      <c r="B38" s="129" t="s">
        <v>199</v>
      </c>
      <c r="C38" s="85">
        <f>6.41*D38/D40</f>
        <v>0.3727648960557062</v>
      </c>
      <c r="D38" s="84">
        <v>236.18</v>
      </c>
    </row>
    <row r="39" spans="1:4" ht="12.75">
      <c r="A39" s="130">
        <v>9</v>
      </c>
      <c r="B39" s="90" t="s">
        <v>209</v>
      </c>
      <c r="C39" s="89">
        <f>6.41*D39/D40</f>
        <v>0.38668557682127197</v>
      </c>
      <c r="D39" s="89">
        <v>245</v>
      </c>
    </row>
    <row r="40" spans="3:4" ht="12.75">
      <c r="C40" s="2">
        <f>C21+C23+C25+C26+C27+C29+C35+C38+C39</f>
        <v>6.410000000000001</v>
      </c>
      <c r="D40" s="78">
        <f>D21+D23+D25+D26+D27+D29+D35+D38+D39</f>
        <v>4061.31</v>
      </c>
    </row>
    <row r="42" ht="12.75">
      <c r="B42" s="3" t="s">
        <v>7</v>
      </c>
    </row>
    <row r="44" ht="12.75">
      <c r="B44" t="s">
        <v>201</v>
      </c>
    </row>
    <row r="45" spans="2:4" ht="12.75">
      <c r="B45" t="s">
        <v>202</v>
      </c>
      <c r="D45" t="s">
        <v>203</v>
      </c>
    </row>
    <row r="47" ht="12.75">
      <c r="B47" t="s">
        <v>8</v>
      </c>
    </row>
    <row r="49" spans="2:4" ht="12.75">
      <c r="B49" t="s">
        <v>9</v>
      </c>
      <c r="D49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2">
      <selection activeCell="B8" sqref="B8"/>
    </sheetView>
  </sheetViews>
  <sheetFormatPr defaultColWidth="9.00390625" defaultRowHeight="12.75"/>
  <cols>
    <col min="2" max="2" width="29.00390625" style="0" customWidth="1"/>
    <col min="3" max="3" width="15.25390625" style="0" customWidth="1"/>
    <col min="4" max="4" width="26.37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177</v>
      </c>
      <c r="C5" s="2"/>
      <c r="D5" s="2"/>
    </row>
    <row r="6" spans="2:4" ht="12.75">
      <c r="B6" s="2" t="s">
        <v>178</v>
      </c>
      <c r="C6" s="2"/>
      <c r="D6" s="2"/>
    </row>
    <row r="7" spans="2:4" ht="12.75">
      <c r="B7" s="2" t="s">
        <v>210</v>
      </c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74" t="s">
        <v>211</v>
      </c>
      <c r="C10" s="74"/>
      <c r="D10" s="74"/>
    </row>
    <row r="11" spans="2:4" ht="12.75">
      <c r="B11" s="74" t="s">
        <v>59</v>
      </c>
      <c r="C11" s="74">
        <v>4463.5</v>
      </c>
      <c r="D11" s="74" t="s">
        <v>60</v>
      </c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1:4" ht="12.75">
      <c r="A14" s="74" t="s">
        <v>181</v>
      </c>
      <c r="B14" s="74"/>
      <c r="C14" s="74"/>
      <c r="D14" s="74"/>
    </row>
    <row r="15" spans="1:7" ht="12.75">
      <c r="A15" s="74" t="s">
        <v>234</v>
      </c>
      <c r="B15" s="74"/>
      <c r="C15" s="74"/>
      <c r="D15" s="74"/>
      <c r="G15">
        <f>C11*8.41</f>
        <v>37538.035</v>
      </c>
    </row>
    <row r="16" spans="2:4" ht="12.75">
      <c r="B16" s="1"/>
      <c r="C16" s="1"/>
      <c r="D16" s="1"/>
    </row>
    <row r="17" spans="1:4" ht="12.75">
      <c r="A17" s="4"/>
      <c r="B17" s="4"/>
      <c r="C17" s="4"/>
      <c r="D17" s="4"/>
    </row>
    <row r="18" spans="1:4" ht="12.75">
      <c r="A18" s="5"/>
      <c r="B18" s="5"/>
      <c r="C18" s="5"/>
      <c r="D18" s="5" t="s">
        <v>183</v>
      </c>
    </row>
    <row r="19" spans="1:4" ht="12.75">
      <c r="A19" s="6" t="s">
        <v>0</v>
      </c>
      <c r="B19" s="7" t="s">
        <v>1</v>
      </c>
      <c r="C19" s="6" t="s">
        <v>2</v>
      </c>
      <c r="D19" s="7" t="s">
        <v>184</v>
      </c>
    </row>
    <row r="20" spans="1:4" ht="12.75">
      <c r="A20" s="4"/>
      <c r="B20" s="121" t="s">
        <v>3</v>
      </c>
      <c r="C20" s="4"/>
      <c r="D20" s="4"/>
    </row>
    <row r="21" spans="1:4" ht="12.75">
      <c r="A21" s="122">
        <v>1</v>
      </c>
      <c r="B21" s="84" t="s">
        <v>64</v>
      </c>
      <c r="C21" s="85">
        <f>8.41*D21/D41</f>
        <v>1.2796301644944703</v>
      </c>
      <c r="D21" s="84">
        <f>5286+425.63</f>
        <v>5711.63</v>
      </c>
    </row>
    <row r="22" spans="1:4" ht="12.75">
      <c r="A22" s="123"/>
      <c r="B22" s="124" t="s">
        <v>185</v>
      </c>
      <c r="C22" s="125"/>
      <c r="D22" s="124"/>
    </row>
    <row r="23" spans="1:4" ht="12.75">
      <c r="A23" s="123">
        <v>2</v>
      </c>
      <c r="B23" s="124" t="s">
        <v>186</v>
      </c>
      <c r="C23" s="125">
        <f>8.41*D23/D41</f>
        <v>2.0237479101199742</v>
      </c>
      <c r="D23" s="124">
        <v>9033</v>
      </c>
    </row>
    <row r="24" spans="1:4" ht="12.75">
      <c r="A24" s="126"/>
      <c r="B24" s="127" t="s">
        <v>187</v>
      </c>
      <c r="C24" s="128"/>
      <c r="D24" s="121"/>
    </row>
    <row r="25" spans="1:4" ht="12.75">
      <c r="A25" s="122">
        <v>3</v>
      </c>
      <c r="B25" s="129" t="s">
        <v>188</v>
      </c>
      <c r="C25" s="85">
        <f>8.41*D25/D41</f>
        <v>0.213957628048774</v>
      </c>
      <c r="D25" s="84">
        <v>955</v>
      </c>
    </row>
    <row r="26" spans="1:4" ht="12.75">
      <c r="A26" s="130">
        <v>4</v>
      </c>
      <c r="B26" s="131" t="s">
        <v>66</v>
      </c>
      <c r="C26" s="89">
        <f>8.41*D26/D41</f>
        <v>0.1008177304941867</v>
      </c>
      <c r="D26" s="90">
        <v>450</v>
      </c>
    </row>
    <row r="27" spans="1:4" ht="12.75">
      <c r="A27" s="130">
        <v>5</v>
      </c>
      <c r="B27" s="131" t="s">
        <v>189</v>
      </c>
      <c r="C27" s="89">
        <f>8.41*D27/D41</f>
        <v>0.11201970054909632</v>
      </c>
      <c r="D27" s="90">
        <v>500</v>
      </c>
    </row>
    <row r="28" spans="1:4" ht="12.75">
      <c r="A28" s="8">
        <v>6</v>
      </c>
      <c r="B28" s="131" t="s">
        <v>6</v>
      </c>
      <c r="C28" s="132">
        <f>8.41*D28/D41</f>
        <v>0.14002462568637042</v>
      </c>
      <c r="D28" s="131">
        <v>625</v>
      </c>
    </row>
    <row r="29" spans="1:4" ht="12.75">
      <c r="A29" s="4"/>
      <c r="B29" s="127" t="s">
        <v>190</v>
      </c>
      <c r="C29" s="133"/>
      <c r="D29" s="4"/>
    </row>
    <row r="30" spans="1:4" ht="12.75">
      <c r="A30" s="122">
        <v>7</v>
      </c>
      <c r="B30" s="129" t="s">
        <v>191</v>
      </c>
      <c r="C30" s="134">
        <f>8.41*D30/D41</f>
        <v>1.999999733603566</v>
      </c>
      <c r="D30" s="129">
        <v>8927</v>
      </c>
    </row>
    <row r="31" spans="1:4" ht="12.75">
      <c r="A31" s="4"/>
      <c r="B31" s="127" t="s">
        <v>185</v>
      </c>
      <c r="C31" s="136"/>
      <c r="D31" s="4"/>
    </row>
    <row r="32" spans="1:4" ht="12.75">
      <c r="A32" s="5"/>
      <c r="B32" s="135" t="s">
        <v>212</v>
      </c>
      <c r="C32" s="136"/>
      <c r="D32" s="5"/>
    </row>
    <row r="33" spans="1:4" ht="12.75">
      <c r="A33" s="5"/>
      <c r="B33" s="135" t="s">
        <v>213</v>
      </c>
      <c r="C33" s="136"/>
      <c r="D33" s="5"/>
    </row>
    <row r="34" spans="1:4" ht="12.75">
      <c r="A34" s="5"/>
      <c r="B34" s="135" t="s">
        <v>214</v>
      </c>
      <c r="C34" s="136"/>
      <c r="D34" s="5"/>
    </row>
    <row r="35" spans="1:4" ht="12.75">
      <c r="A35" s="5"/>
      <c r="B35" s="135" t="s">
        <v>215</v>
      </c>
      <c r="C35" s="136"/>
      <c r="D35" s="5"/>
    </row>
    <row r="36" spans="1:4" ht="12.75">
      <c r="A36" s="130">
        <v>8</v>
      </c>
      <c r="B36" s="129" t="s">
        <v>197</v>
      </c>
      <c r="C36" s="136">
        <f>8.41*D36/D41</f>
        <v>0.01680519547637543</v>
      </c>
      <c r="D36" s="84">
        <v>75.01</v>
      </c>
    </row>
    <row r="37" spans="1:4" ht="12.75">
      <c r="A37" s="4"/>
      <c r="B37" s="127"/>
      <c r="C37" s="128"/>
      <c r="D37" s="4"/>
    </row>
    <row r="38" spans="1:4" ht="12.75">
      <c r="A38" s="5"/>
      <c r="B38" s="135" t="s">
        <v>198</v>
      </c>
      <c r="C38" s="137"/>
      <c r="D38" s="5"/>
    </row>
    <row r="39" spans="1:4" ht="12.75">
      <c r="A39" s="122">
        <v>9</v>
      </c>
      <c r="B39" s="129" t="s">
        <v>199</v>
      </c>
      <c r="C39" s="85">
        <f>8.41*D39/D41</f>
        <v>2.0183978492217496</v>
      </c>
      <c r="D39" s="84">
        <v>9009.12</v>
      </c>
    </row>
    <row r="40" spans="1:4" ht="12.75">
      <c r="A40" s="130">
        <v>10</v>
      </c>
      <c r="B40" s="90" t="s">
        <v>209</v>
      </c>
      <c r="C40" s="89">
        <f>8.41*D40/D41</f>
        <v>0.5045994623054374</v>
      </c>
      <c r="D40" s="90">
        <v>2252.28</v>
      </c>
    </row>
    <row r="41" spans="3:4" ht="12.75">
      <c r="C41" s="78">
        <f>C21+C23+C25+C26+C27+C28+C30+C36+C39+C40</f>
        <v>8.41</v>
      </c>
      <c r="D41" s="2">
        <f>D21+D23+D25+D26+D27+D28+D30+D36+D39+D40</f>
        <v>37538.04</v>
      </c>
    </row>
    <row r="43" ht="12.75">
      <c r="B43" s="3" t="s">
        <v>7</v>
      </c>
    </row>
    <row r="45" ht="12.75">
      <c r="B45" t="s">
        <v>201</v>
      </c>
    </row>
    <row r="46" spans="2:4" ht="12.75">
      <c r="B46" t="s">
        <v>202</v>
      </c>
      <c r="D46" t="s">
        <v>203</v>
      </c>
    </row>
    <row r="48" ht="12.75">
      <c r="B48" t="s">
        <v>8</v>
      </c>
    </row>
    <row r="50" spans="2:4" ht="12.75">
      <c r="B50" t="s">
        <v>9</v>
      </c>
      <c r="D50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8.125" style="0" customWidth="1"/>
    <col min="2" max="2" width="38.375" style="0" customWidth="1"/>
    <col min="3" max="3" width="15.25390625" style="0" customWidth="1"/>
    <col min="4" max="4" width="25.125" style="0" customWidth="1"/>
  </cols>
  <sheetData>
    <row r="1" ht="12.75">
      <c r="D1" s="1" t="s">
        <v>4</v>
      </c>
    </row>
    <row r="2" spans="1:4" ht="25.5" customHeight="1">
      <c r="A2" s="144" t="s">
        <v>139</v>
      </c>
      <c r="B2" s="144"/>
      <c r="C2" s="144"/>
      <c r="D2" s="144"/>
    </row>
    <row r="3" spans="1:4" ht="12.75" customHeight="1" hidden="1">
      <c r="A3" s="144"/>
      <c r="B3" s="144"/>
      <c r="C3" s="144"/>
      <c r="D3" s="144"/>
    </row>
    <row r="4" spans="2:4" ht="12.75">
      <c r="B4" s="2" t="s">
        <v>235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1:4" ht="12.75">
      <c r="A7" s="4"/>
      <c r="B7" s="4"/>
      <c r="C7" s="4"/>
      <c r="D7" s="4"/>
    </row>
    <row r="8" spans="1:4" ht="12.75">
      <c r="A8" s="5"/>
      <c r="B8" s="5"/>
      <c r="C8" s="5"/>
      <c r="D8" s="5" t="s">
        <v>21</v>
      </c>
    </row>
    <row r="9" spans="1:4" ht="12.75">
      <c r="A9" s="6" t="s">
        <v>0</v>
      </c>
      <c r="B9" s="7" t="s">
        <v>1</v>
      </c>
      <c r="C9" s="6" t="s">
        <v>2</v>
      </c>
      <c r="D9" s="7"/>
    </row>
    <row r="10" spans="1:4" ht="32.25" customHeight="1">
      <c r="A10" s="16" t="s">
        <v>12</v>
      </c>
      <c r="B10" s="37" t="s">
        <v>49</v>
      </c>
      <c r="C10" s="27"/>
      <c r="D10" s="23"/>
    </row>
    <row r="11" spans="1:4" ht="66.75" customHeight="1">
      <c r="A11" s="67"/>
      <c r="B11" s="65" t="s">
        <v>93</v>
      </c>
      <c r="C11" s="13">
        <f>C12+C13+C14+C15+C16</f>
        <v>2.5620000000000003</v>
      </c>
      <c r="D11" s="39"/>
    </row>
    <row r="12" spans="1:4" ht="85.5" customHeight="1">
      <c r="A12" s="16"/>
      <c r="B12" s="66" t="s">
        <v>140</v>
      </c>
      <c r="C12" s="22">
        <v>0.91</v>
      </c>
      <c r="D12" s="24" t="s">
        <v>26</v>
      </c>
    </row>
    <row r="13" spans="1:4" ht="117" customHeight="1">
      <c r="A13" s="16"/>
      <c r="B13" s="66" t="s">
        <v>152</v>
      </c>
      <c r="C13" s="22">
        <v>0.77</v>
      </c>
      <c r="D13" s="24" t="s">
        <v>26</v>
      </c>
    </row>
    <row r="14" spans="1:4" ht="84.75" customHeight="1">
      <c r="A14" s="33"/>
      <c r="B14" s="66" t="s">
        <v>148</v>
      </c>
      <c r="C14" s="22">
        <v>0.42</v>
      </c>
      <c r="D14" s="24" t="s">
        <v>26</v>
      </c>
    </row>
    <row r="15" spans="1:4" ht="26.25" customHeight="1">
      <c r="A15" s="33"/>
      <c r="B15" s="66" t="s">
        <v>73</v>
      </c>
      <c r="C15" s="22">
        <v>0.301</v>
      </c>
      <c r="D15" s="25" t="s">
        <v>131</v>
      </c>
    </row>
    <row r="16" spans="1:4" ht="12.75">
      <c r="A16" s="33"/>
      <c r="B16" s="66" t="s">
        <v>117</v>
      </c>
      <c r="C16" s="22">
        <v>0.161</v>
      </c>
      <c r="D16" s="25" t="s">
        <v>26</v>
      </c>
    </row>
    <row r="17" spans="1:4" ht="57.75" customHeight="1">
      <c r="A17" s="58" t="s">
        <v>13</v>
      </c>
      <c r="B17" s="20" t="s">
        <v>157</v>
      </c>
      <c r="C17" s="19"/>
      <c r="D17" s="19"/>
    </row>
    <row r="18" spans="1:4" ht="27.75" customHeight="1">
      <c r="A18" s="19"/>
      <c r="B18" s="15" t="s">
        <v>142</v>
      </c>
      <c r="C18" s="19"/>
      <c r="D18" s="19"/>
    </row>
    <row r="19" spans="1:4" ht="12.75">
      <c r="A19" s="14"/>
      <c r="B19" s="57" t="s">
        <v>236</v>
      </c>
      <c r="C19" s="7">
        <f>C20+C21+C22+C23</f>
        <v>1.68</v>
      </c>
      <c r="D19" s="7"/>
    </row>
    <row r="20" spans="1:4" ht="12.75">
      <c r="A20" s="14"/>
      <c r="B20" s="68" t="s">
        <v>50</v>
      </c>
      <c r="C20" s="26">
        <v>0.735</v>
      </c>
      <c r="D20" s="26" t="s">
        <v>132</v>
      </c>
    </row>
    <row r="21" spans="1:6" ht="12.75">
      <c r="A21" s="14"/>
      <c r="B21" s="68" t="s">
        <v>25</v>
      </c>
      <c r="C21" s="40">
        <v>0.721</v>
      </c>
      <c r="D21" s="40" t="s">
        <v>58</v>
      </c>
      <c r="F21">
        <f>C20+C21+C22+C23</f>
        <v>1.68</v>
      </c>
    </row>
    <row r="22" spans="1:4" ht="12.75">
      <c r="A22" s="14"/>
      <c r="B22" s="68" t="s">
        <v>51</v>
      </c>
      <c r="C22" s="40">
        <v>0.119</v>
      </c>
      <c r="D22" s="40" t="s">
        <v>133</v>
      </c>
    </row>
    <row r="23" spans="1:4" ht="12.75">
      <c r="A23" s="7"/>
      <c r="B23" s="68" t="s">
        <v>156</v>
      </c>
      <c r="C23" s="40">
        <v>0.105</v>
      </c>
      <c r="D23" s="40" t="s">
        <v>26</v>
      </c>
    </row>
    <row r="24" spans="1:4" ht="12.75">
      <c r="A24" s="14"/>
      <c r="B24" s="4" t="s">
        <v>53</v>
      </c>
      <c r="C24" s="19"/>
      <c r="D24" s="4"/>
    </row>
    <row r="25" spans="1:4" ht="12.75">
      <c r="A25" s="16"/>
      <c r="B25" s="49" t="s">
        <v>163</v>
      </c>
      <c r="C25" s="7">
        <f>C26+C27+C28</f>
        <v>1.72</v>
      </c>
      <c r="D25" s="42"/>
    </row>
    <row r="26" spans="1:4" ht="27" customHeight="1">
      <c r="A26" s="67"/>
      <c r="B26" s="66" t="s">
        <v>237</v>
      </c>
      <c r="C26" s="22">
        <v>1.58</v>
      </c>
      <c r="D26" s="24" t="s">
        <v>88</v>
      </c>
    </row>
    <row r="27" spans="1:6" ht="19.5" customHeight="1">
      <c r="A27" s="16"/>
      <c r="B27" s="69" t="s">
        <v>156</v>
      </c>
      <c r="C27" s="31">
        <v>0.105</v>
      </c>
      <c r="D27" s="43" t="s">
        <v>26</v>
      </c>
      <c r="F27">
        <f>C26+C27+C28</f>
        <v>1.72</v>
      </c>
    </row>
    <row r="28" spans="1:4" ht="21.75" customHeight="1">
      <c r="A28" s="17"/>
      <c r="B28" s="69" t="s">
        <v>17</v>
      </c>
      <c r="C28" s="31">
        <v>0.035</v>
      </c>
      <c r="D28" s="43" t="s">
        <v>24</v>
      </c>
    </row>
    <row r="29" spans="1:4" ht="27" customHeight="1">
      <c r="A29" s="17"/>
      <c r="B29" s="28" t="s">
        <v>150</v>
      </c>
      <c r="C29" s="13">
        <v>0.05</v>
      </c>
      <c r="D29" s="44" t="s">
        <v>23</v>
      </c>
    </row>
    <row r="30" spans="1:4" ht="25.5">
      <c r="A30" s="17"/>
      <c r="B30" s="28" t="s">
        <v>54</v>
      </c>
      <c r="C30" s="13">
        <v>0.21</v>
      </c>
      <c r="D30" s="45" t="s">
        <v>24</v>
      </c>
    </row>
    <row r="31" spans="1:6" ht="51">
      <c r="A31" s="2" t="s">
        <v>14</v>
      </c>
      <c r="B31" s="30" t="s">
        <v>34</v>
      </c>
      <c r="C31" s="9"/>
      <c r="D31" s="9"/>
      <c r="F31">
        <v>0.13</v>
      </c>
    </row>
    <row r="32" spans="1:6" ht="25.5">
      <c r="A32" s="13"/>
      <c r="B32" s="36" t="s">
        <v>37</v>
      </c>
      <c r="C32" s="7">
        <v>0.14</v>
      </c>
      <c r="D32" s="11" t="s">
        <v>36</v>
      </c>
      <c r="F32">
        <v>0.25</v>
      </c>
    </row>
    <row r="33" spans="1:4" ht="39.75" customHeight="1">
      <c r="A33" s="16"/>
      <c r="B33" s="30" t="s">
        <v>38</v>
      </c>
      <c r="C33" s="13">
        <v>0.364</v>
      </c>
      <c r="D33" s="43" t="s">
        <v>127</v>
      </c>
    </row>
    <row r="34" spans="1:6" ht="22.5">
      <c r="A34" s="71"/>
      <c r="B34" s="66" t="s">
        <v>35</v>
      </c>
      <c r="C34" s="9"/>
      <c r="D34" s="9" t="s">
        <v>24</v>
      </c>
      <c r="F34">
        <v>0.42</v>
      </c>
    </row>
    <row r="35" spans="1:6" ht="12.75">
      <c r="A35" s="12"/>
      <c r="B35" s="66" t="s">
        <v>239</v>
      </c>
      <c r="C35" s="9"/>
      <c r="D35" s="9" t="s">
        <v>32</v>
      </c>
      <c r="F35">
        <v>1.12</v>
      </c>
    </row>
    <row r="36" spans="1:4" ht="12.75">
      <c r="A36" s="12"/>
      <c r="B36" s="70" t="s">
        <v>39</v>
      </c>
      <c r="C36" s="9"/>
      <c r="D36" s="9" t="s">
        <v>32</v>
      </c>
    </row>
    <row r="37" spans="1:4" ht="12.75">
      <c r="A37" s="12"/>
      <c r="B37" s="70" t="s">
        <v>42</v>
      </c>
      <c r="C37" s="9"/>
      <c r="D37" s="9" t="s">
        <v>32</v>
      </c>
    </row>
    <row r="38" spans="1:4" ht="12.75">
      <c r="A38" s="12"/>
      <c r="B38" s="70" t="s">
        <v>40</v>
      </c>
      <c r="C38" s="9"/>
      <c r="D38" s="9" t="s">
        <v>32</v>
      </c>
    </row>
    <row r="39" spans="1:4" ht="12.75">
      <c r="A39" s="72"/>
      <c r="B39" s="70" t="s">
        <v>41</v>
      </c>
      <c r="C39" s="9"/>
      <c r="D39" s="9" t="s">
        <v>24</v>
      </c>
    </row>
    <row r="40" spans="1:4" ht="12.75">
      <c r="A40" s="17" t="s">
        <v>15</v>
      </c>
      <c r="B40" s="29" t="s">
        <v>6</v>
      </c>
      <c r="C40" s="55">
        <v>0.2</v>
      </c>
      <c r="D40" s="46"/>
    </row>
    <row r="41" spans="1:4" ht="45">
      <c r="A41" s="17"/>
      <c r="B41" s="60" t="s">
        <v>44</v>
      </c>
      <c r="C41" s="51"/>
      <c r="D41" s="139" t="s">
        <v>231</v>
      </c>
    </row>
    <row r="42" spans="1:6" ht="12.75">
      <c r="A42" s="17" t="s">
        <v>16</v>
      </c>
      <c r="B42" s="50" t="s">
        <v>45</v>
      </c>
      <c r="C42" s="54">
        <v>2.1</v>
      </c>
      <c r="D42" s="52" t="s">
        <v>46</v>
      </c>
      <c r="F42">
        <v>0.75</v>
      </c>
    </row>
    <row r="43" spans="1:4" ht="44.25" customHeight="1">
      <c r="A43" s="17"/>
      <c r="B43" s="60" t="s">
        <v>162</v>
      </c>
      <c r="C43" s="61"/>
      <c r="D43" s="52"/>
    </row>
    <row r="44" spans="1:6" ht="25.5">
      <c r="A44" s="17" t="s">
        <v>18</v>
      </c>
      <c r="B44" s="30" t="s">
        <v>238</v>
      </c>
      <c r="C44" s="13">
        <v>0.35</v>
      </c>
      <c r="D44" s="52" t="s">
        <v>26</v>
      </c>
      <c r="F44">
        <v>3.03</v>
      </c>
    </row>
    <row r="45" spans="1:4" ht="31.5" customHeight="1">
      <c r="A45" s="17" t="s">
        <v>19</v>
      </c>
      <c r="B45" s="50" t="s">
        <v>55</v>
      </c>
      <c r="C45" s="54">
        <v>0.8</v>
      </c>
      <c r="D45" s="52" t="s">
        <v>26</v>
      </c>
    </row>
    <row r="46" spans="1:6" ht="25.5">
      <c r="A46" s="17" t="s">
        <v>20</v>
      </c>
      <c r="B46" s="96" t="s">
        <v>56</v>
      </c>
      <c r="C46" s="54">
        <v>3.22</v>
      </c>
      <c r="D46" s="52" t="s">
        <v>26</v>
      </c>
      <c r="F46">
        <v>0.95</v>
      </c>
    </row>
    <row r="47" spans="1:6" ht="15.75">
      <c r="A47" s="17"/>
      <c r="B47" s="56" t="s">
        <v>27</v>
      </c>
      <c r="C47" s="79">
        <f>C11+C19+C25+C29+C30+C32+C33+C40+C42+C44+C45+C46</f>
        <v>13.396</v>
      </c>
      <c r="D47" s="52"/>
      <c r="F47">
        <f>F11+F21+F27+F31+F32+F34+F35+F42+F44+F46</f>
        <v>10.049999999999999</v>
      </c>
    </row>
    <row r="49" ht="12.75">
      <c r="B49" s="3" t="s">
        <v>7</v>
      </c>
    </row>
    <row r="50" ht="12.75">
      <c r="B50" t="s">
        <v>8</v>
      </c>
    </row>
    <row r="52" spans="2:4" ht="12.75">
      <c r="B52" t="s">
        <v>9</v>
      </c>
      <c r="D52" t="s">
        <v>10</v>
      </c>
    </row>
  </sheetData>
  <sheetProtection/>
  <mergeCells count="1">
    <mergeCell ref="A2:D3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6">
      <selection activeCell="H41" sqref="H41"/>
    </sheetView>
  </sheetViews>
  <sheetFormatPr defaultColWidth="9.00390625" defaultRowHeight="12.75"/>
  <cols>
    <col min="2" max="2" width="34.625" style="0" customWidth="1"/>
    <col min="3" max="3" width="11.875" style="0" customWidth="1"/>
    <col min="4" max="4" width="25.00390625" style="0" customWidth="1"/>
    <col min="6" max="6" width="29.25390625" style="0" customWidth="1"/>
    <col min="7" max="7" width="15.625" style="0" customWidth="1"/>
    <col min="8" max="8" width="15.375" style="0" customWidth="1"/>
  </cols>
  <sheetData>
    <row r="2" spans="4:8" ht="12.75">
      <c r="D2" s="1" t="s">
        <v>4</v>
      </c>
      <c r="H2" s="1" t="s">
        <v>4</v>
      </c>
    </row>
    <row r="3" spans="4:8" ht="12.75">
      <c r="D3" s="1"/>
      <c r="H3" s="1" t="s">
        <v>206</v>
      </c>
    </row>
    <row r="5" spans="2:8" ht="12.75">
      <c r="B5" s="2" t="s">
        <v>177</v>
      </c>
      <c r="C5" s="2"/>
      <c r="D5" s="2"/>
      <c r="F5" s="2" t="s">
        <v>216</v>
      </c>
      <c r="G5" s="2"/>
      <c r="H5" s="2"/>
    </row>
    <row r="6" spans="2:8" ht="12.75">
      <c r="B6" s="2" t="s">
        <v>178</v>
      </c>
      <c r="C6" s="2"/>
      <c r="D6" s="2"/>
      <c r="F6" s="2" t="s">
        <v>217</v>
      </c>
      <c r="G6" s="2"/>
      <c r="H6" s="2"/>
    </row>
    <row r="7" spans="2:8" ht="12.75">
      <c r="B7" s="2" t="s">
        <v>218</v>
      </c>
      <c r="C7" s="2"/>
      <c r="D7" s="2"/>
      <c r="F7" s="2" t="s">
        <v>5</v>
      </c>
      <c r="G7" s="2"/>
      <c r="H7" s="2"/>
    </row>
    <row r="8" spans="2:8" ht="12.75">
      <c r="B8" s="2"/>
      <c r="C8" s="2"/>
      <c r="D8" s="2"/>
      <c r="F8" s="2" t="s">
        <v>219</v>
      </c>
      <c r="G8" s="2"/>
      <c r="H8" s="2"/>
    </row>
    <row r="9" spans="2:8" ht="12.75">
      <c r="B9" s="2"/>
      <c r="C9" s="2"/>
      <c r="D9" s="2"/>
      <c r="F9" s="2"/>
      <c r="G9" s="2"/>
      <c r="H9" s="2"/>
    </row>
    <row r="10" spans="2:8" ht="12.75">
      <c r="B10" s="74" t="s">
        <v>220</v>
      </c>
      <c r="C10" s="74"/>
      <c r="D10" s="74"/>
      <c r="F10" s="74" t="s">
        <v>220</v>
      </c>
      <c r="G10" s="74"/>
      <c r="H10" s="74"/>
    </row>
    <row r="11" spans="2:8" ht="12.75">
      <c r="B11" s="74" t="s">
        <v>59</v>
      </c>
      <c r="C11" s="74">
        <v>2503.79</v>
      </c>
      <c r="D11" s="74"/>
      <c r="F11" s="74" t="s">
        <v>59</v>
      </c>
      <c r="G11" s="74">
        <v>2509.41</v>
      </c>
      <c r="H11" s="74"/>
    </row>
    <row r="12" spans="2:8" ht="12.75">
      <c r="B12" s="1" t="s">
        <v>221</v>
      </c>
      <c r="C12" s="1">
        <v>3741.15</v>
      </c>
      <c r="D12" s="1"/>
      <c r="F12" s="1" t="s">
        <v>221</v>
      </c>
      <c r="G12" s="1">
        <v>3741.15</v>
      </c>
      <c r="H12" s="1"/>
    </row>
    <row r="13" spans="2:11" ht="12.75">
      <c r="B13" s="1"/>
      <c r="C13" s="1"/>
      <c r="D13" s="1"/>
      <c r="F13" s="1"/>
      <c r="G13" s="1"/>
      <c r="H13" s="1"/>
      <c r="K13">
        <f>C11*7.04</f>
        <v>17626.6816</v>
      </c>
    </row>
    <row r="14" spans="1:11" ht="12.75">
      <c r="A14" s="74" t="s">
        <v>181</v>
      </c>
      <c r="B14" s="74"/>
      <c r="C14" s="74"/>
      <c r="D14" s="74"/>
      <c r="E14" s="74" t="s">
        <v>181</v>
      </c>
      <c r="F14" s="74"/>
      <c r="G14" s="74"/>
      <c r="H14" s="74"/>
      <c r="K14">
        <f>K13*24%</f>
        <v>4230.403584</v>
      </c>
    </row>
    <row r="15" spans="1:11" ht="12.75">
      <c r="A15" s="74" t="s">
        <v>222</v>
      </c>
      <c r="B15" s="74"/>
      <c r="C15" s="74"/>
      <c r="D15" s="74"/>
      <c r="E15" s="74" t="s">
        <v>223</v>
      </c>
      <c r="F15" s="74"/>
      <c r="G15" s="74"/>
      <c r="H15" s="74"/>
      <c r="K15">
        <f>K13*6%</f>
        <v>1057.600896</v>
      </c>
    </row>
    <row r="16" spans="2:8" ht="12.75">
      <c r="B16" s="1"/>
      <c r="C16" s="1"/>
      <c r="D16" s="1"/>
      <c r="F16" s="1"/>
      <c r="G16" s="1"/>
      <c r="H16" s="1"/>
    </row>
    <row r="17" spans="1:9" ht="12.75">
      <c r="A17" s="4"/>
      <c r="B17" s="4"/>
      <c r="C17" s="4"/>
      <c r="D17" s="4"/>
      <c r="E17" s="4"/>
      <c r="F17" s="4"/>
      <c r="G17" s="4"/>
      <c r="H17" s="4" t="s">
        <v>65</v>
      </c>
      <c r="I17" s="71"/>
    </row>
    <row r="18" spans="1:9" ht="12.75">
      <c r="A18" s="5"/>
      <c r="B18" s="5"/>
      <c r="C18" s="5"/>
      <c r="D18" s="5" t="s">
        <v>183</v>
      </c>
      <c r="E18" s="5"/>
      <c r="F18" s="5"/>
      <c r="G18" s="5" t="s">
        <v>61</v>
      </c>
      <c r="H18" s="5" t="s">
        <v>224</v>
      </c>
      <c r="I18" s="12"/>
    </row>
    <row r="19" spans="1:9" ht="12.75">
      <c r="A19" s="6" t="s">
        <v>0</v>
      </c>
      <c r="B19" s="7" t="s">
        <v>1</v>
      </c>
      <c r="C19" s="6" t="s">
        <v>2</v>
      </c>
      <c r="D19" s="7" t="s">
        <v>184</v>
      </c>
      <c r="E19" s="6" t="s">
        <v>0</v>
      </c>
      <c r="F19" s="7" t="s">
        <v>1</v>
      </c>
      <c r="G19" s="6" t="s">
        <v>69</v>
      </c>
      <c r="H19" s="7" t="s">
        <v>184</v>
      </c>
      <c r="I19" s="42"/>
    </row>
    <row r="20" spans="1:9" ht="12.75">
      <c r="A20" s="4"/>
      <c r="B20" s="121" t="s">
        <v>3</v>
      </c>
      <c r="C20" s="4"/>
      <c r="D20" s="4"/>
      <c r="E20" s="4"/>
      <c r="F20" s="121" t="s">
        <v>3</v>
      </c>
      <c r="G20" s="4"/>
      <c r="H20" s="4"/>
      <c r="I20" s="71"/>
    </row>
    <row r="21" spans="1:9" ht="12.75">
      <c r="A21" s="122">
        <v>1</v>
      </c>
      <c r="B21" s="84" t="s">
        <v>64</v>
      </c>
      <c r="C21" s="85">
        <f>7.04*D21/D37</f>
        <v>0.798789108328965</v>
      </c>
      <c r="D21" s="85">
        <v>2000</v>
      </c>
      <c r="E21" s="122">
        <v>1</v>
      </c>
      <c r="F21" s="84" t="s">
        <v>64</v>
      </c>
      <c r="G21" s="85">
        <f>7.04*H21/H36</f>
        <v>0.781866802275167</v>
      </c>
      <c r="H21" s="85">
        <v>1948.08</v>
      </c>
      <c r="I21" s="42">
        <v>4110.6</v>
      </c>
    </row>
    <row r="22" spans="1:9" ht="12.75">
      <c r="A22" s="138">
        <v>2</v>
      </c>
      <c r="B22" s="90" t="s">
        <v>63</v>
      </c>
      <c r="C22" s="89">
        <f>7.04*D22/D37</f>
        <v>0.9505590389114683</v>
      </c>
      <c r="D22" s="85">
        <v>2380</v>
      </c>
      <c r="E22" s="138">
        <v>2</v>
      </c>
      <c r="F22" s="90" t="s">
        <v>63</v>
      </c>
      <c r="G22" s="89">
        <f>7.04*H22/H36</f>
        <v>0.7368832126900368</v>
      </c>
      <c r="H22" s="85">
        <v>1836</v>
      </c>
      <c r="I22" s="9">
        <v>3462</v>
      </c>
    </row>
    <row r="23" spans="1:9" ht="12.75">
      <c r="A23" s="138">
        <v>3</v>
      </c>
      <c r="B23" s="90" t="s">
        <v>225</v>
      </c>
      <c r="C23" s="89">
        <f>7.04*D23/D37</f>
        <v>0.8986377468700856</v>
      </c>
      <c r="D23" s="85">
        <v>2250</v>
      </c>
      <c r="E23" s="138">
        <v>3</v>
      </c>
      <c r="F23" s="90" t="s">
        <v>225</v>
      </c>
      <c r="G23" s="89">
        <f>7.04*H23/H36</f>
        <v>0.8543430389568483</v>
      </c>
      <c r="H23" s="85">
        <v>2128.66</v>
      </c>
      <c r="I23" s="9">
        <v>3366</v>
      </c>
    </row>
    <row r="24" spans="1:9" ht="12.75">
      <c r="A24" s="123"/>
      <c r="B24" s="124" t="s">
        <v>185</v>
      </c>
      <c r="C24" s="125"/>
      <c r="D24" s="124"/>
      <c r="E24" s="123"/>
      <c r="F24" s="124" t="s">
        <v>185</v>
      </c>
      <c r="G24" s="125"/>
      <c r="H24" s="124"/>
      <c r="I24" s="71"/>
    </row>
    <row r="25" spans="1:9" ht="12.75">
      <c r="A25" s="123">
        <v>4</v>
      </c>
      <c r="B25" s="124" t="s">
        <v>186</v>
      </c>
      <c r="C25" s="125">
        <f>7.04*D25/D37</f>
        <v>1.5752840126444685</v>
      </c>
      <c r="D25" s="125">
        <v>3944.18</v>
      </c>
      <c r="E25" s="123">
        <v>4</v>
      </c>
      <c r="F25" s="124" t="s">
        <v>186</v>
      </c>
      <c r="G25" s="125">
        <f>7.04*H25/H36</f>
        <v>1.5498427940976098</v>
      </c>
      <c r="H25" s="125">
        <v>3861.55</v>
      </c>
      <c r="I25" s="42">
        <v>3710.38</v>
      </c>
    </row>
    <row r="26" spans="1:9" ht="12.75">
      <c r="A26" s="126">
        <v>5</v>
      </c>
      <c r="B26" s="127" t="s">
        <v>187</v>
      </c>
      <c r="C26" s="128"/>
      <c r="D26" s="121"/>
      <c r="E26" s="126">
        <v>5</v>
      </c>
      <c r="F26" s="127" t="s">
        <v>187</v>
      </c>
      <c r="G26" s="128"/>
      <c r="H26" s="121"/>
      <c r="I26" s="71"/>
    </row>
    <row r="27" spans="1:9" ht="12.75">
      <c r="A27" s="122"/>
      <c r="B27" s="129" t="s">
        <v>188</v>
      </c>
      <c r="C27" s="85">
        <f>7.04*D27/D37</f>
        <v>0.18106152718492646</v>
      </c>
      <c r="D27" s="84">
        <v>453.34</v>
      </c>
      <c r="E27" s="122"/>
      <c r="F27" s="129" t="s">
        <v>188</v>
      </c>
      <c r="G27" s="85">
        <f>7.04*H27/H36</f>
        <v>0.10138967167198099</v>
      </c>
      <c r="H27" s="84">
        <v>252.62</v>
      </c>
      <c r="I27" s="42">
        <v>453.34</v>
      </c>
    </row>
    <row r="28" spans="1:9" ht="12.75">
      <c r="A28" s="130">
        <v>6</v>
      </c>
      <c r="B28" s="131" t="s">
        <v>66</v>
      </c>
      <c r="C28" s="89">
        <f>7.04*D28/D37</f>
        <v>0.13130495362711528</v>
      </c>
      <c r="D28" s="90">
        <v>328.76</v>
      </c>
      <c r="E28" s="130">
        <v>6</v>
      </c>
      <c r="F28" s="131" t="s">
        <v>66</v>
      </c>
      <c r="G28" s="89">
        <f>7.04*H28/H36</f>
        <v>0.13194865196295016</v>
      </c>
      <c r="H28" s="90">
        <v>328.76</v>
      </c>
      <c r="I28" s="9">
        <v>480</v>
      </c>
    </row>
    <row r="29" spans="1:9" ht="12.75">
      <c r="A29" s="130">
        <v>7</v>
      </c>
      <c r="B29" s="131" t="s">
        <v>189</v>
      </c>
      <c r="C29" s="89">
        <f>7.04*D29/D37</f>
        <v>0.15176993058250332</v>
      </c>
      <c r="D29" s="90">
        <v>380</v>
      </c>
      <c r="E29" s="8">
        <v>7</v>
      </c>
      <c r="F29" s="131" t="s">
        <v>6</v>
      </c>
      <c r="G29" s="132">
        <f>7.04*H29/H36</f>
        <v>0.3708938701955283</v>
      </c>
      <c r="H29" s="132">
        <v>924.11</v>
      </c>
      <c r="I29" s="9">
        <v>600</v>
      </c>
    </row>
    <row r="30" spans="1:9" ht="12.75">
      <c r="A30" s="8">
        <v>8</v>
      </c>
      <c r="B30" s="131" t="s">
        <v>6</v>
      </c>
      <c r="C30" s="132">
        <f>7.04*D30/D37</f>
        <v>0.23963673249868947</v>
      </c>
      <c r="D30" s="132">
        <v>600</v>
      </c>
      <c r="E30" s="4"/>
      <c r="F30" s="127" t="s">
        <v>190</v>
      </c>
      <c r="G30" s="133"/>
      <c r="H30" s="4"/>
      <c r="I30" s="71"/>
    </row>
    <row r="31" spans="1:9" ht="12.75">
      <c r="A31" s="4"/>
      <c r="B31" s="127" t="s">
        <v>190</v>
      </c>
      <c r="C31" s="133"/>
      <c r="D31" s="4"/>
      <c r="E31" s="122">
        <v>8</v>
      </c>
      <c r="F31" s="129" t="s">
        <v>191</v>
      </c>
      <c r="G31" s="134">
        <f>7.04*H31/H36</f>
        <v>0</v>
      </c>
      <c r="H31" s="134">
        <v>0</v>
      </c>
      <c r="I31" s="42">
        <v>0</v>
      </c>
    </row>
    <row r="32" spans="1:9" ht="12.75">
      <c r="A32" s="122">
        <v>9</v>
      </c>
      <c r="B32" s="129" t="s">
        <v>191</v>
      </c>
      <c r="C32" s="134">
        <f>7.04*D32/D37</f>
        <v>0</v>
      </c>
      <c r="D32" s="134">
        <v>0</v>
      </c>
      <c r="E32" s="81"/>
      <c r="F32" s="131" t="s">
        <v>226</v>
      </c>
      <c r="G32" s="89"/>
      <c r="H32" s="81"/>
      <c r="I32" s="9">
        <v>0</v>
      </c>
    </row>
    <row r="33" spans="1:9" ht="12.75">
      <c r="A33" s="4"/>
      <c r="B33" s="127"/>
      <c r="C33" s="128"/>
      <c r="D33" s="4"/>
      <c r="E33" s="5"/>
      <c r="F33" s="135" t="s">
        <v>198</v>
      </c>
      <c r="G33" s="137"/>
      <c r="H33" s="5"/>
      <c r="I33" s="12"/>
    </row>
    <row r="34" spans="1:9" ht="12.75">
      <c r="A34" s="5"/>
      <c r="B34" s="135" t="s">
        <v>198</v>
      </c>
      <c r="C34" s="137"/>
      <c r="D34" s="5"/>
      <c r="E34" s="122">
        <v>10</v>
      </c>
      <c r="F34" s="129" t="s">
        <v>199</v>
      </c>
      <c r="G34" s="85">
        <f>7.04*H34/H36</f>
        <v>1.068540861277407</v>
      </c>
      <c r="H34" s="84">
        <v>2662.35</v>
      </c>
      <c r="I34" s="42">
        <v>4230</v>
      </c>
    </row>
    <row r="35" spans="1:9" ht="12.75">
      <c r="A35" s="122">
        <v>10</v>
      </c>
      <c r="B35" s="129" t="s">
        <v>199</v>
      </c>
      <c r="C35" s="85">
        <f>7.04*D35/D37</f>
        <v>1.6895987219374264</v>
      </c>
      <c r="D35" s="84">
        <v>4230.4</v>
      </c>
      <c r="E35" s="130">
        <v>11</v>
      </c>
      <c r="F35" s="90" t="s">
        <v>200</v>
      </c>
      <c r="G35" s="89">
        <f>7.04*H35/H36</f>
        <v>1.444291096872472</v>
      </c>
      <c r="H35" s="84">
        <v>3598.56</v>
      </c>
      <c r="I35" s="9">
        <v>1060</v>
      </c>
    </row>
    <row r="36" spans="1:9" ht="12.75">
      <c r="A36" s="130">
        <v>11</v>
      </c>
      <c r="B36" s="90" t="s">
        <v>200</v>
      </c>
      <c r="C36" s="85">
        <f>7.04*D36/D37</f>
        <v>0.4233582274143514</v>
      </c>
      <c r="D36" s="84">
        <v>1060</v>
      </c>
      <c r="G36" s="78">
        <f>G21+G25+G27+G28+G29+G31+G34+G35+G22+G23</f>
        <v>7.040000000000001</v>
      </c>
      <c r="H36" s="78">
        <f>H21+H25+H27+H28+H29+H31+H34+H35+H22+H23</f>
        <v>17540.69</v>
      </c>
      <c r="I36">
        <f>SUM(I21:I35)</f>
        <v>21472.32</v>
      </c>
    </row>
    <row r="37" spans="3:9" ht="12.75">
      <c r="C37" s="78">
        <f>C21+C25+C27+C28+C29+C30+C32+C35+C36+C22+C23</f>
        <v>7.04</v>
      </c>
      <c r="D37" s="78">
        <v>17626.68</v>
      </c>
      <c r="I37" s="77">
        <f>H36-I36</f>
        <v>-3931.630000000001</v>
      </c>
    </row>
    <row r="38" ht="12.75">
      <c r="F38" s="3" t="s">
        <v>7</v>
      </c>
    </row>
    <row r="39" spans="2:4" ht="12.75">
      <c r="B39" s="3" t="s">
        <v>7</v>
      </c>
      <c r="D39" s="77"/>
    </row>
    <row r="40" ht="12.75">
      <c r="F40" t="s">
        <v>201</v>
      </c>
    </row>
    <row r="41" spans="2:8" ht="12.75">
      <c r="B41" t="s">
        <v>201</v>
      </c>
      <c r="F41" t="s">
        <v>202</v>
      </c>
      <c r="H41" t="s">
        <v>203</v>
      </c>
    </row>
    <row r="42" spans="2:4" ht="12.75">
      <c r="B42" t="s">
        <v>202</v>
      </c>
      <c r="D42" t="s">
        <v>203</v>
      </c>
    </row>
    <row r="43" ht="12.75">
      <c r="F43" t="s">
        <v>8</v>
      </c>
    </row>
    <row r="44" ht="12.75">
      <c r="B44" t="s">
        <v>8</v>
      </c>
    </row>
    <row r="45" spans="6:8" ht="12.75">
      <c r="F45" t="s">
        <v>9</v>
      </c>
      <c r="H45" t="s">
        <v>10</v>
      </c>
    </row>
    <row r="46" spans="2:4" ht="12.75">
      <c r="B46" t="s">
        <v>9</v>
      </c>
      <c r="D46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34">
      <selection activeCell="K40" sqref="K40"/>
    </sheetView>
  </sheetViews>
  <sheetFormatPr defaultColWidth="9.00390625" defaultRowHeight="12.75"/>
  <cols>
    <col min="1" max="1" width="7.375" style="0" customWidth="1"/>
    <col min="2" max="2" width="36.375" style="0" customWidth="1"/>
    <col min="3" max="3" width="11.875" style="0" customWidth="1"/>
    <col min="4" max="4" width="22.375" style="0" customWidth="1"/>
    <col min="5" max="5" width="11.875" style="0" customWidth="1"/>
  </cols>
  <sheetData>
    <row r="1" ht="12.75">
      <c r="D1" s="1" t="s">
        <v>4</v>
      </c>
    </row>
    <row r="2" spans="1:4" ht="12.75" customHeight="1">
      <c r="A2" s="144" t="s">
        <v>139</v>
      </c>
      <c r="B2" s="144"/>
      <c r="C2" s="144"/>
      <c r="D2" s="144"/>
    </row>
    <row r="3" spans="1:4" ht="12.75">
      <c r="A3" s="144"/>
      <c r="B3" s="144"/>
      <c r="C3" s="144"/>
      <c r="D3" s="144"/>
    </row>
    <row r="4" spans="2:4" ht="12.75">
      <c r="B4" s="2" t="s">
        <v>241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1:4" ht="12.75">
      <c r="A7" s="4"/>
      <c r="B7" s="4"/>
      <c r="C7" s="4"/>
      <c r="D7" s="4"/>
    </row>
    <row r="8" spans="1:4" ht="12.75">
      <c r="A8" s="6" t="s">
        <v>95</v>
      </c>
      <c r="B8" s="5"/>
      <c r="C8" s="14" t="s">
        <v>61</v>
      </c>
      <c r="D8" s="5" t="s">
        <v>21</v>
      </c>
    </row>
    <row r="9" spans="1:4" ht="12.75">
      <c r="A9" s="6" t="s">
        <v>96</v>
      </c>
      <c r="B9" s="7" t="s">
        <v>1</v>
      </c>
      <c r="C9" s="7" t="s">
        <v>69</v>
      </c>
      <c r="D9" s="7"/>
    </row>
    <row r="10" spans="1:4" ht="25.5">
      <c r="A10" s="16" t="s">
        <v>12</v>
      </c>
      <c r="B10" s="37" t="s">
        <v>28</v>
      </c>
      <c r="C10" s="27"/>
      <c r="D10" s="23"/>
    </row>
    <row r="11" spans="1:4" ht="63.75">
      <c r="A11" s="16"/>
      <c r="B11" s="65" t="s">
        <v>93</v>
      </c>
      <c r="C11" s="92">
        <f>C12+C13+C14+C15</f>
        <v>1.6400000000000001</v>
      </c>
      <c r="D11" s="39"/>
    </row>
    <row r="12" spans="1:4" ht="91.5" customHeight="1">
      <c r="A12" s="16"/>
      <c r="B12" s="10" t="s">
        <v>97</v>
      </c>
      <c r="C12" s="99">
        <v>0.71</v>
      </c>
      <c r="D12" s="38" t="s">
        <v>240</v>
      </c>
    </row>
    <row r="13" spans="1:4" ht="123.75" customHeight="1">
      <c r="A13" s="100"/>
      <c r="B13" s="10" t="s">
        <v>98</v>
      </c>
      <c r="C13" s="99">
        <v>0.5</v>
      </c>
      <c r="D13" s="38" t="s">
        <v>172</v>
      </c>
    </row>
    <row r="14" spans="1:4" ht="25.5">
      <c r="A14" s="17"/>
      <c r="B14" s="35" t="s">
        <v>99</v>
      </c>
      <c r="C14" s="101">
        <v>0.14</v>
      </c>
      <c r="D14" s="11" t="s">
        <v>36</v>
      </c>
    </row>
    <row r="15" spans="1:4" ht="25.5">
      <c r="A15" s="16"/>
      <c r="B15" s="30" t="s">
        <v>100</v>
      </c>
      <c r="C15" s="92">
        <v>0.29</v>
      </c>
      <c r="D15" s="43"/>
    </row>
    <row r="16" spans="1:4" ht="12.75">
      <c r="A16" s="18"/>
      <c r="B16" s="102" t="s">
        <v>101</v>
      </c>
      <c r="C16" s="75"/>
      <c r="D16" s="102" t="s">
        <v>32</v>
      </c>
    </row>
    <row r="17" spans="1:4" ht="12.75">
      <c r="A17" s="16"/>
      <c r="B17" s="102" t="s">
        <v>102</v>
      </c>
      <c r="C17" s="75"/>
      <c r="D17" s="9" t="s">
        <v>242</v>
      </c>
    </row>
    <row r="18" spans="1:4" ht="51">
      <c r="A18" s="16" t="s">
        <v>13</v>
      </c>
      <c r="B18" s="30" t="s">
        <v>103</v>
      </c>
      <c r="C18" s="76">
        <f>C19+C20</f>
        <v>0.52</v>
      </c>
      <c r="D18" s="9"/>
    </row>
    <row r="19" spans="1:4" ht="83.25" customHeight="1">
      <c r="A19" s="32"/>
      <c r="B19" s="10" t="s">
        <v>104</v>
      </c>
      <c r="C19" s="99">
        <v>0.3</v>
      </c>
      <c r="D19" s="38" t="s">
        <v>240</v>
      </c>
    </row>
    <row r="20" spans="1:4" ht="31.5" customHeight="1">
      <c r="A20" s="32"/>
      <c r="B20" s="38" t="s">
        <v>105</v>
      </c>
      <c r="C20" s="22">
        <v>0.22</v>
      </c>
      <c r="D20" s="25" t="s">
        <v>32</v>
      </c>
    </row>
    <row r="21" spans="1:4" ht="51">
      <c r="A21" s="32" t="s">
        <v>14</v>
      </c>
      <c r="B21" s="30" t="s">
        <v>34</v>
      </c>
      <c r="C21" s="86">
        <f>C22+C23+C24</f>
        <v>0.35</v>
      </c>
      <c r="D21" s="103"/>
    </row>
    <row r="22" spans="1:4" ht="63.75">
      <c r="A22" s="18"/>
      <c r="B22" s="35" t="s">
        <v>106</v>
      </c>
      <c r="C22" s="22">
        <v>0.15</v>
      </c>
      <c r="D22" s="10" t="s">
        <v>107</v>
      </c>
    </row>
    <row r="23" spans="1:4" ht="57" customHeight="1">
      <c r="A23" s="18"/>
      <c r="B23" s="38" t="s">
        <v>108</v>
      </c>
      <c r="C23" s="22">
        <v>0.19</v>
      </c>
      <c r="D23" s="10" t="s">
        <v>109</v>
      </c>
    </row>
    <row r="24" spans="1:4" ht="26.25" customHeight="1">
      <c r="A24" s="18"/>
      <c r="B24" s="38" t="s">
        <v>110</v>
      </c>
      <c r="C24" s="22">
        <v>0.01</v>
      </c>
      <c r="D24" s="25" t="s">
        <v>32</v>
      </c>
    </row>
    <row r="25" spans="1:4" ht="25.5" customHeight="1">
      <c r="A25" s="17" t="s">
        <v>15</v>
      </c>
      <c r="B25" s="104" t="s">
        <v>111</v>
      </c>
      <c r="C25" s="7">
        <f>C26+C27+C28+C30+C31+C33+C32</f>
        <v>2.8899999999999997</v>
      </c>
      <c r="D25" s="43"/>
    </row>
    <row r="26" spans="1:4" ht="25.5">
      <c r="A26" s="82"/>
      <c r="B26" s="105" t="s">
        <v>112</v>
      </c>
      <c r="C26" s="106">
        <v>0.07</v>
      </c>
      <c r="D26" s="44" t="s">
        <v>23</v>
      </c>
    </row>
    <row r="27" spans="1:4" ht="25.5">
      <c r="A27" s="82"/>
      <c r="B27" s="107" t="s">
        <v>113</v>
      </c>
      <c r="C27" s="106">
        <v>0.15</v>
      </c>
      <c r="D27" s="45" t="s">
        <v>24</v>
      </c>
    </row>
    <row r="28" spans="1:4" ht="12.75">
      <c r="A28" s="82"/>
      <c r="B28" s="108" t="s">
        <v>114</v>
      </c>
      <c r="C28" s="109">
        <v>0.25</v>
      </c>
      <c r="D28" s="46"/>
    </row>
    <row r="29" spans="1:4" ht="57" customHeight="1">
      <c r="A29" s="17"/>
      <c r="B29" s="53" t="s">
        <v>44</v>
      </c>
      <c r="C29" s="51"/>
      <c r="D29" s="139" t="s">
        <v>231</v>
      </c>
    </row>
    <row r="30" spans="1:4" ht="19.5" customHeight="1">
      <c r="A30" s="82"/>
      <c r="B30" s="110" t="s">
        <v>115</v>
      </c>
      <c r="C30" s="111">
        <v>2.13</v>
      </c>
      <c r="D30" s="80" t="s">
        <v>76</v>
      </c>
    </row>
    <row r="31" spans="1:4" ht="12.75">
      <c r="A31" s="82"/>
      <c r="B31" s="47" t="s">
        <v>170</v>
      </c>
      <c r="C31" s="111">
        <v>0.1</v>
      </c>
      <c r="D31" s="41" t="s">
        <v>46</v>
      </c>
    </row>
    <row r="32" spans="1:4" ht="12.75">
      <c r="A32" s="99"/>
      <c r="B32" s="47" t="s">
        <v>243</v>
      </c>
      <c r="C32" s="40">
        <v>0.11</v>
      </c>
      <c r="D32" s="80" t="s">
        <v>76</v>
      </c>
    </row>
    <row r="33" spans="1:4" ht="25.5">
      <c r="A33" s="82"/>
      <c r="B33" s="47" t="s">
        <v>86</v>
      </c>
      <c r="C33" s="111">
        <v>0.08</v>
      </c>
      <c r="D33" s="41" t="s">
        <v>31</v>
      </c>
    </row>
    <row r="34" spans="1:4" ht="51">
      <c r="A34" s="13" t="s">
        <v>16</v>
      </c>
      <c r="B34" s="20" t="s">
        <v>244</v>
      </c>
      <c r="C34" s="19"/>
      <c r="D34" s="19"/>
    </row>
    <row r="35" spans="1:4" ht="12.75">
      <c r="A35" s="19"/>
      <c r="B35" s="4" t="s">
        <v>3</v>
      </c>
      <c r="C35" s="19"/>
      <c r="D35" s="4"/>
    </row>
    <row r="36" spans="1:4" ht="25.5">
      <c r="A36" s="17"/>
      <c r="B36" s="49" t="s">
        <v>43</v>
      </c>
      <c r="C36" s="7">
        <f>C37+C39+C42+C38+C40+C41</f>
        <v>2.5100000000000002</v>
      </c>
      <c r="D36" s="42"/>
    </row>
    <row r="37" spans="1:4" ht="33.75">
      <c r="A37" s="18"/>
      <c r="B37" s="10" t="s">
        <v>118</v>
      </c>
      <c r="C37" s="22">
        <v>1.946</v>
      </c>
      <c r="D37" s="24" t="s">
        <v>22</v>
      </c>
    </row>
    <row r="38" spans="1:4" ht="25.5" customHeight="1">
      <c r="A38" s="17"/>
      <c r="B38" s="11" t="s">
        <v>119</v>
      </c>
      <c r="C38" s="31">
        <v>0.144</v>
      </c>
      <c r="D38" s="80" t="s">
        <v>120</v>
      </c>
    </row>
    <row r="39" spans="1:4" ht="22.5">
      <c r="A39" s="17"/>
      <c r="B39" s="11" t="s">
        <v>77</v>
      </c>
      <c r="C39" s="31">
        <v>0.13</v>
      </c>
      <c r="D39" s="43" t="s">
        <v>121</v>
      </c>
    </row>
    <row r="40" spans="1:4" ht="22.5">
      <c r="A40" s="17"/>
      <c r="B40" s="11" t="s">
        <v>122</v>
      </c>
      <c r="C40" s="31">
        <v>0.02</v>
      </c>
      <c r="D40" s="43" t="s">
        <v>89</v>
      </c>
    </row>
    <row r="41" spans="1:4" ht="12.75">
      <c r="A41" s="17"/>
      <c r="B41" s="11" t="s">
        <v>123</v>
      </c>
      <c r="C41" s="31">
        <v>0.02</v>
      </c>
      <c r="D41" s="43" t="s">
        <v>89</v>
      </c>
    </row>
    <row r="42" spans="1:4" ht="22.5">
      <c r="A42" s="17"/>
      <c r="B42" s="11" t="s">
        <v>17</v>
      </c>
      <c r="C42" s="31">
        <v>0.25</v>
      </c>
      <c r="D42" s="43" t="s">
        <v>124</v>
      </c>
    </row>
    <row r="43" spans="1:4" ht="12.75">
      <c r="A43" s="17" t="s">
        <v>18</v>
      </c>
      <c r="B43" s="50" t="s">
        <v>125</v>
      </c>
      <c r="C43" s="54">
        <v>3</v>
      </c>
      <c r="D43" s="52" t="s">
        <v>46</v>
      </c>
    </row>
    <row r="44" spans="1:4" ht="33.75">
      <c r="A44" s="17"/>
      <c r="B44" s="60" t="s">
        <v>162</v>
      </c>
      <c r="C44" s="54"/>
      <c r="D44" s="52"/>
    </row>
    <row r="45" spans="1:4" ht="15.75">
      <c r="A45" s="17"/>
      <c r="B45" s="56" t="s">
        <v>27</v>
      </c>
      <c r="C45" s="79">
        <f>C11+C18+C21+C36+C43+C25</f>
        <v>10.91</v>
      </c>
      <c r="D45" s="52"/>
    </row>
    <row r="46" spans="1:4" ht="15.75">
      <c r="A46" s="17"/>
      <c r="B46" s="141" t="s">
        <v>245</v>
      </c>
      <c r="C46" s="79"/>
      <c r="D46" s="52"/>
    </row>
    <row r="47" spans="1:4" ht="12.75">
      <c r="A47" s="18"/>
      <c r="B47" s="53" t="s">
        <v>126</v>
      </c>
      <c r="C47" s="54">
        <v>0.65</v>
      </c>
      <c r="D47" s="46"/>
    </row>
    <row r="48" spans="1:4" ht="12.75">
      <c r="A48" s="18"/>
      <c r="B48" s="140" t="s">
        <v>79</v>
      </c>
      <c r="C48" s="54">
        <v>2.62</v>
      </c>
      <c r="D48" s="52"/>
    </row>
    <row r="50" ht="12.75">
      <c r="B50" s="3" t="s">
        <v>7</v>
      </c>
    </row>
    <row r="51" ht="12.75">
      <c r="B51" t="s">
        <v>8</v>
      </c>
    </row>
    <row r="53" spans="2:4" ht="12.75">
      <c r="B53" t="s">
        <v>9</v>
      </c>
      <c r="D53" t="s">
        <v>10</v>
      </c>
    </row>
  </sheetData>
  <sheetProtection/>
  <mergeCells count="1">
    <mergeCell ref="A2:D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49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2" max="2" width="28.375" style="0" customWidth="1"/>
    <col min="3" max="3" width="15.25390625" style="0" customWidth="1"/>
    <col min="4" max="4" width="26.2539062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177</v>
      </c>
      <c r="C5" s="2"/>
      <c r="D5" s="2"/>
    </row>
    <row r="6" spans="2:4" ht="12.75">
      <c r="B6" s="2" t="s">
        <v>178</v>
      </c>
      <c r="C6" s="2"/>
      <c r="D6" s="2"/>
    </row>
    <row r="7" spans="2:4" ht="12.75">
      <c r="B7" s="2" t="s">
        <v>246</v>
      </c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74" t="s">
        <v>247</v>
      </c>
      <c r="C10" s="74"/>
      <c r="D10" s="74"/>
    </row>
    <row r="11" spans="2:4" ht="12.75">
      <c r="B11" s="74" t="s">
        <v>59</v>
      </c>
      <c r="C11" s="74">
        <v>3021.79</v>
      </c>
      <c r="D11" s="74" t="s">
        <v>60</v>
      </c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1:4" ht="12.75">
      <c r="A14" s="74" t="s">
        <v>181</v>
      </c>
      <c r="B14" s="74"/>
      <c r="C14" s="74"/>
      <c r="D14" s="74"/>
    </row>
    <row r="15" spans="1:4" ht="12.75">
      <c r="A15" s="74" t="s">
        <v>248</v>
      </c>
      <c r="B15" s="74"/>
      <c r="C15" s="74"/>
      <c r="D15" s="74"/>
    </row>
    <row r="16" spans="2:4" ht="12.75">
      <c r="B16" s="1"/>
      <c r="C16" s="1"/>
      <c r="D16" s="1"/>
    </row>
    <row r="17" spans="1:4" ht="12.75">
      <c r="A17" s="4"/>
      <c r="B17" s="4"/>
      <c r="C17" s="4"/>
      <c r="D17" s="4"/>
    </row>
    <row r="18" spans="1:4" ht="12.75">
      <c r="A18" s="5"/>
      <c r="B18" s="5"/>
      <c r="C18" s="5"/>
      <c r="D18" s="5" t="s">
        <v>183</v>
      </c>
    </row>
    <row r="19" spans="1:4" ht="12.75">
      <c r="A19" s="6" t="s">
        <v>0</v>
      </c>
      <c r="B19" s="7" t="s">
        <v>1</v>
      </c>
      <c r="C19" s="6" t="s">
        <v>2</v>
      </c>
      <c r="D19" s="7" t="s">
        <v>184</v>
      </c>
    </row>
    <row r="20" spans="1:4" ht="12.75">
      <c r="A20" s="4"/>
      <c r="B20" s="121" t="s">
        <v>3</v>
      </c>
      <c r="C20" s="4"/>
      <c r="D20" s="4"/>
    </row>
    <row r="21" spans="1:4" ht="12.75">
      <c r="A21" s="122">
        <v>1</v>
      </c>
      <c r="B21" s="84" t="s">
        <v>64</v>
      </c>
      <c r="C21" s="85">
        <f>8.41*D21/D41</f>
        <v>1.7492945609081878</v>
      </c>
      <c r="D21" s="84">
        <v>5286</v>
      </c>
    </row>
    <row r="22" spans="1:4" ht="12.75">
      <c r="A22" s="123"/>
      <c r="B22" s="124" t="s">
        <v>185</v>
      </c>
      <c r="C22" s="125"/>
      <c r="D22" s="124"/>
    </row>
    <row r="23" spans="1:4" ht="12.75">
      <c r="A23" s="123">
        <v>2</v>
      </c>
      <c r="B23" s="124" t="s">
        <v>186</v>
      </c>
      <c r="C23" s="125">
        <f>8.41*D23/D41</f>
        <v>1.57191622480399</v>
      </c>
      <c r="D23" s="124">
        <v>4750</v>
      </c>
    </row>
    <row r="24" spans="1:4" ht="12.75">
      <c r="A24" s="126"/>
      <c r="B24" s="127" t="s">
        <v>187</v>
      </c>
      <c r="C24" s="128"/>
      <c r="D24" s="121"/>
    </row>
    <row r="25" spans="1:4" ht="12.75">
      <c r="A25" s="122">
        <v>3</v>
      </c>
      <c r="B25" s="129" t="s">
        <v>188</v>
      </c>
      <c r="C25" s="85">
        <f>8.41*D25/D41</f>
        <v>0.3854338583219384</v>
      </c>
      <c r="D25" s="84">
        <v>1164.7</v>
      </c>
    </row>
    <row r="26" spans="1:4" ht="12.75">
      <c r="A26" s="130">
        <v>4</v>
      </c>
      <c r="B26" s="131" t="s">
        <v>66</v>
      </c>
      <c r="C26" s="89">
        <f>8.41*D26/D41</f>
        <v>0.09927891946130464</v>
      </c>
      <c r="D26" s="90">
        <v>300</v>
      </c>
    </row>
    <row r="27" spans="1:4" ht="12.75">
      <c r="A27" s="130">
        <v>5</v>
      </c>
      <c r="B27" s="131" t="s">
        <v>189</v>
      </c>
      <c r="C27" s="89">
        <f>8.41*D27/D41</f>
        <v>0.10589751409205828</v>
      </c>
      <c r="D27" s="90">
        <v>320</v>
      </c>
    </row>
    <row r="28" spans="1:4" ht="12.75">
      <c r="A28" s="8">
        <v>6</v>
      </c>
      <c r="B28" s="131" t="s">
        <v>6</v>
      </c>
      <c r="C28" s="132">
        <f>8.41*D28/D41</f>
        <v>0.2812902718070298</v>
      </c>
      <c r="D28" s="131">
        <v>850</v>
      </c>
    </row>
    <row r="29" spans="1:4" ht="12.75">
      <c r="A29" s="4"/>
      <c r="B29" s="127" t="s">
        <v>190</v>
      </c>
      <c r="C29" s="133"/>
      <c r="D29" s="4"/>
    </row>
    <row r="30" spans="1:4" ht="12.75">
      <c r="A30" s="122">
        <v>7</v>
      </c>
      <c r="B30" s="129" t="s">
        <v>191</v>
      </c>
      <c r="C30" s="134">
        <f>8.41*D30/D41</f>
        <v>2.0000003069265047</v>
      </c>
      <c r="D30" s="129">
        <v>6043.58</v>
      </c>
    </row>
    <row r="31" spans="1:4" ht="12.75">
      <c r="A31" s="4"/>
      <c r="B31" s="127" t="s">
        <v>185</v>
      </c>
      <c r="C31" s="136"/>
      <c r="D31" s="4"/>
    </row>
    <row r="32" spans="1:4" ht="12.75">
      <c r="A32" s="5"/>
      <c r="B32" s="135" t="s">
        <v>212</v>
      </c>
      <c r="C32" s="136"/>
      <c r="D32" s="5"/>
    </row>
    <row r="33" spans="1:4" ht="12.75">
      <c r="A33" s="5"/>
      <c r="B33" s="135" t="s">
        <v>213</v>
      </c>
      <c r="C33" s="136"/>
      <c r="D33" s="5"/>
    </row>
    <row r="34" spans="1:4" ht="12.75">
      <c r="A34" s="5"/>
      <c r="B34" s="135" t="s">
        <v>214</v>
      </c>
      <c r="C34" s="136"/>
      <c r="D34" s="5"/>
    </row>
    <row r="35" spans="1:4" ht="12.75">
      <c r="A35" s="5"/>
      <c r="B35" s="135" t="s">
        <v>215</v>
      </c>
      <c r="C35" s="136"/>
      <c r="D35" s="5"/>
    </row>
    <row r="36" spans="1:4" ht="12.75">
      <c r="A36" s="130">
        <v>8</v>
      </c>
      <c r="B36" s="129" t="s">
        <v>197</v>
      </c>
      <c r="C36" s="136">
        <f>8.41*D36/D41</f>
        <v>0.02481972986532616</v>
      </c>
      <c r="D36" s="84">
        <v>75</v>
      </c>
    </row>
    <row r="37" spans="1:4" ht="12.75">
      <c r="A37" s="4"/>
      <c r="B37" s="127"/>
      <c r="C37" s="128"/>
      <c r="D37" s="4"/>
    </row>
    <row r="38" spans="1:4" ht="12.75">
      <c r="A38" s="5"/>
      <c r="B38" s="135" t="s">
        <v>198</v>
      </c>
      <c r="C38" s="137"/>
      <c r="D38" s="5"/>
    </row>
    <row r="39" spans="1:4" ht="12.75">
      <c r="A39" s="122">
        <v>9</v>
      </c>
      <c r="B39" s="129" t="s">
        <v>199</v>
      </c>
      <c r="C39" s="85">
        <f>8.41*D39/D41</f>
        <v>1.687470268462318</v>
      </c>
      <c r="D39" s="84">
        <v>5099.18</v>
      </c>
    </row>
    <row r="40" spans="1:4" ht="12.75">
      <c r="A40" s="130">
        <v>10</v>
      </c>
      <c r="B40" s="90" t="s">
        <v>209</v>
      </c>
      <c r="C40" s="89">
        <f>8.41*D40/D41</f>
        <v>0.5045983453513423</v>
      </c>
      <c r="D40" s="90">
        <v>1524.79</v>
      </c>
    </row>
    <row r="41" spans="3:4" ht="12.75">
      <c r="C41" s="77">
        <f>C21+C23+C25+C26+C27+C28+C30+C36+C39+C40</f>
        <v>8.41</v>
      </c>
      <c r="D41">
        <f>D21+D23+D25+D26+D27+D28+D30+D36+D39+D40</f>
        <v>25413.25</v>
      </c>
    </row>
    <row r="42" ht="12.75">
      <c r="B42" s="3" t="s">
        <v>7</v>
      </c>
    </row>
    <row r="44" ht="12.75">
      <c r="B44" t="s">
        <v>201</v>
      </c>
    </row>
    <row r="45" spans="2:4" ht="12.75">
      <c r="B45" t="s">
        <v>202</v>
      </c>
      <c r="D45" t="s">
        <v>203</v>
      </c>
    </row>
    <row r="47" ht="12.75">
      <c r="B47" t="s">
        <v>8</v>
      </c>
    </row>
    <row r="49" spans="2:4" ht="12.75">
      <c r="B49" t="s">
        <v>9</v>
      </c>
      <c r="D49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EKONOMIST</cp:lastModifiedBy>
  <cp:lastPrinted>2015-03-26T11:57:12Z</cp:lastPrinted>
  <dcterms:created xsi:type="dcterms:W3CDTF">2008-06-03T12:35:08Z</dcterms:created>
  <dcterms:modified xsi:type="dcterms:W3CDTF">2015-03-26T12:05:21Z</dcterms:modified>
  <cp:category/>
  <cp:version/>
  <cp:contentType/>
  <cp:contentStatus/>
</cp:coreProperties>
</file>